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едюшин Е.А\Ответы на заявления, письма\Березовый\Березовый, 84\"/>
    </mc:Choice>
  </mc:AlternateContent>
  <bookViews>
    <workbookView xWindow="0" yWindow="0" windowWidth="28800" windowHeight="12330"/>
  </bookViews>
  <sheets>
    <sheet name="2014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H100" i="1" l="1"/>
  <c r="J99" i="1"/>
  <c r="B86" i="1"/>
  <c r="B77" i="1"/>
  <c r="E101" i="1" s="1"/>
  <c r="B66" i="1"/>
  <c r="A56" i="1"/>
  <c r="A57" i="1" s="1"/>
  <c r="A58" i="1" s="1"/>
  <c r="A59" i="1" s="1"/>
  <c r="A60" i="1" s="1"/>
  <c r="A61" i="1" s="1"/>
  <c r="D49" i="1"/>
  <c r="K43" i="1"/>
  <c r="K41" i="1"/>
  <c r="K39" i="1"/>
  <c r="K38" i="1"/>
  <c r="K37" i="1"/>
  <c r="K36" i="1"/>
  <c r="K35" i="1"/>
  <c r="K33" i="1"/>
  <c r="K32" i="1"/>
  <c r="K31" i="1"/>
  <c r="K30" i="1"/>
  <c r="K29" i="1"/>
  <c r="K28" i="1"/>
  <c r="K26" i="1"/>
  <c r="K25" i="1"/>
  <c r="G19" i="1"/>
  <c r="G17" i="1"/>
  <c r="G16" i="1"/>
  <c r="G15" i="1"/>
  <c r="G14" i="1"/>
  <c r="J13" i="1"/>
  <c r="G7" i="1"/>
  <c r="I7" i="1" s="1"/>
  <c r="B6" i="1"/>
  <c r="K44" i="1" l="1"/>
  <c r="K45" i="1" s="1"/>
  <c r="A20" i="1"/>
  <c r="A52" i="1"/>
  <c r="K46" i="1" l="1"/>
  <c r="K47" i="1" s="1"/>
  <c r="K100" i="1" s="1"/>
  <c r="C101" i="1" s="1"/>
  <c r="H101" i="1" s="1"/>
  <c r="F79" i="1" s="1"/>
</calcChain>
</file>

<file path=xl/sharedStrings.xml><?xml version="1.0" encoding="utf-8"?>
<sst xmlns="http://schemas.openxmlformats.org/spreadsheetml/2006/main" count="200" uniqueCount="147">
  <si>
    <t>Б 84 (I)</t>
  </si>
  <si>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</si>
  <si>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</si>
  <si>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</si>
  <si>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</si>
  <si>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</si>
  <si>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В </t>
  </si>
  <si>
    <t>г.   по дому</t>
  </si>
  <si>
    <t xml:space="preserve">   84 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</si>
  <si>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</si>
  <si>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</si>
  <si>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</si>
  <si>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</si>
  <si>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</si>
  <si>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</si>
  <si>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</si>
  <si>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 xml:space="preserve">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</si>
  <si>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</si>
  <si>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18 -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</si>
  <si>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5</t>
    </r>
    <r>
      <rPr>
        <sz val="11"/>
        <rFont val="Calibri"/>
        <family val="2"/>
        <charset val="204"/>
        <scheme val="minor"/>
      </rPr>
      <t xml:space="preserve">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</si>
  <si>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29 -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</si>
  <si>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</si>
  <si>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</si>
  <si>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</si>
  <si>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</si>
  <si>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</si>
  <si>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</si>
  <si>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</si>
  <si>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</si>
  <si>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</si>
  <si>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</si>
  <si>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</si>
  <si>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</si>
  <si>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</si>
  <si>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</si>
  <si>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</si>
  <si>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</si>
  <si>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</si>
  <si>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2013 году.</t>
  </si>
  <si>
    <t xml:space="preserve">Уборка снега 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</si>
  <si>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</si>
  <si>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Уборка и вывоз снега с придомовой территории в январе (4,13%)</t>
  </si>
  <si>
    <t>м/час</t>
  </si>
  <si>
    <t>Уборка и вывоз снега с придомовой территории в марте (3,11%)</t>
  </si>
  <si>
    <t>Генеральная уборка подъезда в апреле.</t>
  </si>
  <si>
    <t>шт.</t>
  </si>
  <si>
    <t>Тех. обслуживание наружного видеонаблюдения (11,76 %).</t>
  </si>
  <si>
    <t>мес.</t>
  </si>
  <si>
    <t>Нанесение трафарета на мусорные баки (3,11%)</t>
  </si>
  <si>
    <t>Покраска мусорных баков (3,11%)</t>
  </si>
  <si>
    <t>Ремонт бытового помещения (2,27%)</t>
  </si>
  <si>
    <t>раб.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</si>
  <si>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</si>
  <si>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</si>
  <si>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Генеральная уборка в октябре.</t>
  </si>
  <si>
    <t>м ²</t>
  </si>
  <si>
    <t>Замена питающих кабелей на электродвигатели насосов КНС (2,27%).</t>
  </si>
  <si>
    <t>м</t>
  </si>
  <si>
    <t>Регистрация видеонаблюдения(2,27%).</t>
  </si>
  <si>
    <t>Замена манометров в ИТП (22,12%)</t>
  </si>
  <si>
    <t>Замена термометров в ИТП (22,12%)</t>
  </si>
  <si>
    <t>Замена считывателя в ИТП (22,12%)</t>
  </si>
  <si>
    <t>Приобретение детских новогодних подарков.</t>
  </si>
  <si>
    <t>Установка новогодней елки (2,27 %)</t>
  </si>
  <si>
    <t>Замена 3 фазного автомата во ВРУ, установка энергосбеющих ламп 1 эт.</t>
  </si>
  <si>
    <t>Тех. обслуживание охранной сигнализации (22,12 %).</t>
  </si>
  <si>
    <t>Всего в 2014году:</t>
  </si>
  <si>
    <t>ИТОГО за 2014год:</t>
  </si>
  <si>
    <t>ИТОГО на 31.12.2014г: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</si>
  <si>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</si>
  <si>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</si>
  <si>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</si>
  <si>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</si>
  <si>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Плата за содержание, начисленная в размере</t>
  </si>
  <si>
    <t>Работы по содержанию земельного участка  (уборка придомовой территории)</t>
  </si>
  <si>
    <t xml:space="preserve">кв.м. </t>
  </si>
  <si>
    <t>Работы по содержанию помещений, входящих в состав общего имущества (уборка подъезда)</t>
  </si>
  <si>
    <t>Работы по содержанию  оборудования, систем инженерно-технического обеспечения и конструктивных элементов дома (без учета обслуживания ОДПУ)</t>
  </si>
  <si>
    <t>Работы по обеспечению вывоза бытовых отходов</t>
  </si>
  <si>
    <t>Обеспечение устранения аварий на внутридомовых инженерных системах</t>
  </si>
  <si>
    <t>Работы, выполняемые для надлежащего содержания электрооборудования дома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</si>
  <si>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</si>
  <si>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6.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</si>
  <si>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</si>
  <si>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</si>
  <si>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</si>
  <si>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</si>
  <si>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</si>
  <si>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</si>
  <si>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</si>
  <si>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</si>
  <si>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</si>
  <si>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</si>
  <si>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</si>
  <si>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</si>
  <si>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</si>
  <si>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</si>
  <si>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</si>
  <si>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</si>
  <si>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</si>
  <si>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</si>
  <si>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</si>
  <si>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</si>
  <si>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</si>
  <si>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</si>
  <si>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</si>
  <si>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</si>
  <si>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</si>
  <si>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</si>
  <si>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</si>
  <si>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</si>
  <si>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</si>
  <si>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</si>
  <si>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</si>
  <si>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11,20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</si>
  <si>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</si>
  <si>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</si>
  <si>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</si>
  <si>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</si>
  <si>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</si>
  <si>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</si>
  <si>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</si>
  <si>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</si>
  <si>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</si>
  <si>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</si>
  <si>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</si>
  <si>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</si>
  <si>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</si>
  <si>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</si>
  <si>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</si>
  <si>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</si>
  <si>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монтаж ограждения на детской площадке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</si>
  <si>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</si>
  <si>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</si>
  <si>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</si>
  <si>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</si>
  <si>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</si>
  <si>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</si>
  <si>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</si>
  <si>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</si>
  <si>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</si>
  <si>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</si>
  <si>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</si>
  <si>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</si>
  <si>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</si>
  <si>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</si>
  <si>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Накладные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</si>
</sst>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0" fontId="7" fillId="0" borderId="0" xfId="0" applyFont="1" applyFill="1"/>
    <xf numFmtId="4" fontId="7" fillId="0" borderId="0" xfId="0" applyNumberFormat="1" applyFont="1" applyFill="1"/>
    <xf numFmtId="0" fontId="8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4" fontId="9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8" fillId="0" borderId="0" xfId="0" applyNumberFormat="1" applyFont="1" applyFill="1"/>
    <xf numFmtId="4" fontId="7" fillId="0" borderId="0" xfId="0" applyNumberFormat="1" applyFont="1" applyFill="1" applyAlignment="1"/>
    <xf numFmtId="0" fontId="7" fillId="0" borderId="0" xfId="0" applyFont="1" applyFill="1" applyAlignment="1"/>
    <xf numFmtId="4" fontId="11" fillId="0" borderId="0" xfId="0" applyNumberFormat="1" applyFont="1" applyFill="1"/>
    <xf numFmtId="0" fontId="5" fillId="0" borderId="0" xfId="0" applyFont="1" applyAlignment="1">
      <alignment horizontal="left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3" fillId="0" borderId="0" xfId="1" applyFont="1" applyBorder="1" applyAlignment="1">
      <alignment vertical="top" wrapText="1"/>
    </xf>
    <xf numFmtId="0" fontId="0" fillId="0" borderId="0" xfId="0" applyBorder="1"/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12" xfId="0" applyBorder="1"/>
    <xf numFmtId="0" fontId="1" fillId="0" borderId="9" xfId="0" applyFont="1" applyBorder="1" applyAlignment="1"/>
    <xf numFmtId="0" fontId="1" fillId="0" borderId="11" xfId="0" applyFont="1" applyBorder="1" applyAlignment="1"/>
    <xf numFmtId="4" fontId="1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13" xfId="0" applyFont="1" applyFill="1" applyBorder="1" applyAlignment="1">
      <alignment horizontal="center"/>
    </xf>
    <xf numFmtId="0" fontId="8" fillId="0" borderId="13" xfId="0" applyFont="1" applyFill="1" applyBorder="1" applyAlignment="1"/>
    <xf numFmtId="0" fontId="7" fillId="0" borderId="16" xfId="0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1" fillId="0" borderId="0" xfId="0" applyFont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14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4" fontId="1" fillId="0" borderId="9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15" xfId="0" applyNumberFormat="1" applyFont="1" applyBorder="1" applyAlignment="1"/>
    <xf numFmtId="0" fontId="0" fillId="0" borderId="14" xfId="0" applyFill="1" applyBorder="1" applyAlignment="1">
      <alignment horizontal="left" wrapText="1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4" fontId="7" fillId="0" borderId="14" xfId="0" applyNumberFormat="1" applyFont="1" applyFill="1" applyBorder="1" applyAlignment="1">
      <alignment horizontal="right"/>
    </xf>
    <xf numFmtId="4" fontId="7" fillId="0" borderId="15" xfId="0" applyNumberFormat="1" applyFont="1" applyFill="1" applyBorder="1" applyAlignment="1">
      <alignment horizontal="right"/>
    </xf>
    <xf numFmtId="4" fontId="0" fillId="0" borderId="14" xfId="0" applyNumberFormat="1" applyFont="1" applyBorder="1" applyAlignment="1"/>
    <xf numFmtId="0" fontId="0" fillId="0" borderId="15" xfId="0" applyFill="1" applyBorder="1" applyAlignment="1">
      <alignment horizontal="left"/>
    </xf>
    <xf numFmtId="4" fontId="0" fillId="0" borderId="14" xfId="0" applyNumberFormat="1" applyFill="1" applyBorder="1" applyAlignment="1">
      <alignment horizontal="right" vertical="center"/>
    </xf>
    <xf numFmtId="4" fontId="0" fillId="0" borderId="15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0" fontId="7" fillId="0" borderId="1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 wrapText="1"/>
    </xf>
    <xf numFmtId="4" fontId="7" fillId="0" borderId="17" xfId="0" applyNumberFormat="1" applyFont="1" applyFill="1" applyBorder="1" applyAlignment="1">
      <alignment horizontal="right" vertical="center"/>
    </xf>
    <xf numFmtId="4" fontId="7" fillId="0" borderId="18" xfId="0" applyNumberFormat="1" applyFont="1" applyFill="1" applyBorder="1" applyAlignment="1">
      <alignment horizontal="right" vertical="center"/>
    </xf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4" fontId="8" fillId="0" borderId="0" xfId="0" applyNumberFormat="1" applyFont="1" applyFill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abSelected="1" view="pageLayout" topLeftCell="A16" zoomScaleNormal="85" workbookViewId="0">
      <selection activeCell="N38" sqref="N38"/>
    </sheetView>
  </sheetViews>
  <sheetFormatPr defaultRowHeight="15" x14ac:dyDescent="0.25"/>
  <cols>
    <col min="1" max="1" width="6.5703125" customWidth="1"/>
    <col min="2" max="2" width="9.85546875" customWidth="1"/>
    <col min="3" max="3" width="10.7109375" customWidth="1"/>
    <col min="4" max="4" width="6.28515625" customWidth="1"/>
    <col min="5" max="5" width="8.85546875" customWidth="1"/>
    <col min="6" max="6" width="9.7109375" customWidth="1"/>
    <col min="7" max="7" width="13" customWidth="1"/>
    <col min="8" max="8" width="9.85546875" customWidth="1"/>
    <col min="9" max="9" width="9.42578125" customWidth="1"/>
    <col min="10" max="10" width="12.42578125" customWidth="1"/>
    <col min="11" max="11" width="10.42578125" customWidth="1"/>
    <col min="12" max="12" width="3.7109375" customWidth="1"/>
  </cols>
  <sheetData>
    <row r="1" spans="1:12" x14ac:dyDescent="0.25">
      <c r="K1" s="1" t="s">
        <v>0</v>
      </c>
    </row>
    <row r="2" spans="1:12" ht="18.7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8.75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8.75" x14ac:dyDescent="0.3">
      <c r="A4" s="2"/>
      <c r="B4" s="3"/>
      <c r="C4" s="4" t="s">
        <v>3</v>
      </c>
      <c r="D4" s="5">
        <v>84</v>
      </c>
      <c r="E4" s="77" t="s">
        <v>4</v>
      </c>
      <c r="F4" s="77"/>
      <c r="G4" s="77"/>
      <c r="H4" s="77"/>
      <c r="I4" s="5">
        <v>2014</v>
      </c>
      <c r="J4" s="6" t="s">
        <v>5</v>
      </c>
    </row>
    <row r="6" spans="1:12" ht="15.75" x14ac:dyDescent="0.25">
      <c r="A6" s="7" t="s">
        <v>6</v>
      </c>
      <c r="B6" s="8">
        <f>I4</f>
        <v>2014</v>
      </c>
      <c r="C6" t="s">
        <v>7</v>
      </c>
      <c r="D6" s="8" t="s">
        <v>8</v>
      </c>
      <c r="E6" s="9">
        <v>1139</v>
      </c>
      <c r="F6" t="s">
        <v>9</v>
      </c>
    </row>
    <row r="7" spans="1:12" ht="15.75" x14ac:dyDescent="0.25">
      <c r="A7" s="78">
        <v>632966.19999999995</v>
      </c>
      <c r="B7" s="78"/>
      <c r="C7" s="10" t="s">
        <v>10</v>
      </c>
      <c r="G7" s="11">
        <f>A7-J8</f>
        <v>497303.87999999995</v>
      </c>
      <c r="H7" s="8" t="s">
        <v>11</v>
      </c>
      <c r="I7" s="12">
        <f>(G7/A7)*100</f>
        <v>78.567209433931865</v>
      </c>
      <c r="J7" t="s">
        <v>12</v>
      </c>
    </row>
    <row r="8" spans="1:12" ht="15.75" x14ac:dyDescent="0.25">
      <c r="A8" t="s">
        <v>13</v>
      </c>
      <c r="J8" s="11">
        <v>135662.32</v>
      </c>
      <c r="K8" t="s">
        <v>14</v>
      </c>
    </row>
    <row r="9" spans="1:12" x14ac:dyDescent="0.25">
      <c r="A9" t="s">
        <v>15</v>
      </c>
    </row>
    <row r="10" spans="1:12" x14ac:dyDescent="0.25">
      <c r="A10" s="13" t="s">
        <v>16</v>
      </c>
      <c r="B10" s="14">
        <v>12834.69</v>
      </c>
      <c r="C10" s="13" t="s">
        <v>17</v>
      </c>
      <c r="D10" s="13"/>
      <c r="E10" s="15" t="s">
        <v>18</v>
      </c>
      <c r="F10" s="16">
        <v>15867.12</v>
      </c>
      <c r="G10" s="13" t="s">
        <v>17</v>
      </c>
      <c r="H10" s="13"/>
      <c r="I10" s="15"/>
      <c r="J10" s="17"/>
      <c r="K10" s="13"/>
      <c r="L10" s="13"/>
    </row>
    <row r="11" spans="1:12" x14ac:dyDescent="0.25">
      <c r="A11" s="13" t="s">
        <v>19</v>
      </c>
      <c r="B11" s="14">
        <v>8519.0300000000007</v>
      </c>
      <c r="C11" s="13" t="s">
        <v>17</v>
      </c>
      <c r="D11" s="13"/>
      <c r="E11" s="15" t="s">
        <v>20</v>
      </c>
      <c r="F11" s="16">
        <v>9630.86</v>
      </c>
      <c r="G11" s="13" t="s">
        <v>17</v>
      </c>
      <c r="H11" s="13"/>
      <c r="J11" s="17"/>
      <c r="K11" s="13"/>
      <c r="L11" s="13"/>
    </row>
    <row r="12" spans="1:12" x14ac:dyDescent="0.25">
      <c r="A12" s="13"/>
      <c r="B12" s="14"/>
      <c r="C12" s="13"/>
      <c r="D12" s="13"/>
      <c r="E12" s="18"/>
      <c r="F12" s="14"/>
      <c r="G12" s="13"/>
      <c r="H12" s="13"/>
      <c r="I12" s="18"/>
      <c r="J12" s="14"/>
      <c r="K12" s="13"/>
      <c r="L12" s="13"/>
    </row>
    <row r="13" spans="1:12" ht="15.75" x14ac:dyDescent="0.25">
      <c r="A13" s="13" t="s">
        <v>21</v>
      </c>
      <c r="B13" s="13"/>
      <c r="C13" s="13"/>
      <c r="D13" s="13"/>
      <c r="E13" s="13"/>
      <c r="F13" s="13"/>
      <c r="G13" s="13"/>
      <c r="H13" s="13"/>
      <c r="I13" s="13"/>
      <c r="J13" s="14">
        <f>G14+G15+G16+G17</f>
        <v>135662.32</v>
      </c>
      <c r="K13" s="19" t="s">
        <v>22</v>
      </c>
      <c r="L13" s="13"/>
    </row>
    <row r="14" spans="1:12" x14ac:dyDescent="0.25">
      <c r="A14" s="20" t="s">
        <v>23</v>
      </c>
      <c r="B14" s="13" t="s">
        <v>24</v>
      </c>
      <c r="C14" s="13"/>
      <c r="D14" s="13"/>
      <c r="E14" s="13"/>
      <c r="F14" s="13"/>
      <c r="G14" s="21">
        <f>(J8*43.5/100)</f>
        <v>59013.109199999999</v>
      </c>
      <c r="H14" s="13" t="s">
        <v>17</v>
      </c>
      <c r="I14" s="13"/>
      <c r="J14" s="13"/>
      <c r="K14" s="13"/>
      <c r="L14" s="13"/>
    </row>
    <row r="15" spans="1:12" x14ac:dyDescent="0.25">
      <c r="A15" s="20" t="s">
        <v>23</v>
      </c>
      <c r="B15" s="13" t="s">
        <v>25</v>
      </c>
      <c r="C15" s="13"/>
      <c r="D15" s="13"/>
      <c r="E15" s="13"/>
      <c r="F15" s="13"/>
      <c r="G15" s="21">
        <f>(J8*36.6/100)</f>
        <v>49652.409120000004</v>
      </c>
      <c r="H15" s="13" t="s">
        <v>17</v>
      </c>
      <c r="I15" s="13"/>
      <c r="J15" s="13"/>
      <c r="K15" s="13"/>
      <c r="L15" s="13"/>
    </row>
    <row r="16" spans="1:12" x14ac:dyDescent="0.25">
      <c r="A16" s="20" t="s">
        <v>23</v>
      </c>
      <c r="B16" s="13" t="s">
        <v>26</v>
      </c>
      <c r="C16" s="13"/>
      <c r="D16" s="13"/>
      <c r="E16" s="13"/>
      <c r="F16" s="13"/>
      <c r="G16" s="21">
        <f>(J8*12.5/100)</f>
        <v>16957.79</v>
      </c>
      <c r="H16" s="13" t="s">
        <v>17</v>
      </c>
      <c r="I16" s="13"/>
      <c r="J16" s="13"/>
      <c r="K16" s="22"/>
      <c r="L16" s="23"/>
    </row>
    <row r="17" spans="1:12" x14ac:dyDescent="0.25">
      <c r="A17" s="20" t="s">
        <v>23</v>
      </c>
      <c r="B17" s="13" t="s">
        <v>27</v>
      </c>
      <c r="C17" s="13"/>
      <c r="D17" s="13"/>
      <c r="E17" s="13"/>
      <c r="F17" s="13"/>
      <c r="G17" s="21">
        <f>(J8*7.4/100)</f>
        <v>10039.011680000001</v>
      </c>
      <c r="H17" s="13" t="s">
        <v>17</v>
      </c>
      <c r="I17" s="13"/>
      <c r="J17" s="13"/>
      <c r="K17" s="13"/>
      <c r="L17" s="13"/>
    </row>
    <row r="18" spans="1:12" x14ac:dyDescent="0.25">
      <c r="A18" s="13"/>
      <c r="B18" s="13"/>
      <c r="C18" s="13"/>
      <c r="D18" s="13"/>
      <c r="E18" s="13"/>
      <c r="F18" s="13"/>
      <c r="G18" s="24"/>
      <c r="H18" s="13"/>
      <c r="I18" s="13"/>
      <c r="J18" s="13"/>
      <c r="K18" s="13"/>
      <c r="L18" s="13"/>
    </row>
    <row r="19" spans="1:12" x14ac:dyDescent="0.25">
      <c r="A19" s="25" t="s">
        <v>28</v>
      </c>
      <c r="G19" s="26">
        <f>E6*5.45*12</f>
        <v>74490.600000000006</v>
      </c>
      <c r="H19" t="s">
        <v>29</v>
      </c>
    </row>
    <row r="20" spans="1:12" ht="15.75" thickBot="1" x14ac:dyDescent="0.3">
      <c r="A20" s="79">
        <f>G19*I7/100</f>
        <v>58525.185710592457</v>
      </c>
      <c r="B20" s="79"/>
      <c r="C20" t="s">
        <v>30</v>
      </c>
    </row>
    <row r="21" spans="1:12" x14ac:dyDescent="0.25">
      <c r="A21" s="27" t="s">
        <v>3</v>
      </c>
      <c r="B21" s="89" t="s">
        <v>31</v>
      </c>
      <c r="C21" s="90"/>
      <c r="D21" s="90"/>
      <c r="E21" s="90"/>
      <c r="F21" s="90"/>
      <c r="G21" s="90"/>
      <c r="H21" s="91"/>
      <c r="I21" s="27" t="s">
        <v>32</v>
      </c>
      <c r="J21" s="28" t="s">
        <v>33</v>
      </c>
      <c r="K21" s="89" t="s">
        <v>34</v>
      </c>
      <c r="L21" s="91"/>
    </row>
    <row r="22" spans="1:12" ht="15.75" thickBot="1" x14ac:dyDescent="0.3">
      <c r="A22" s="29" t="s">
        <v>35</v>
      </c>
      <c r="B22" s="92"/>
      <c r="C22" s="93"/>
      <c r="D22" s="93"/>
      <c r="E22" s="93"/>
      <c r="F22" s="93"/>
      <c r="G22" s="93"/>
      <c r="H22" s="94"/>
      <c r="I22" s="29" t="s">
        <v>36</v>
      </c>
      <c r="J22" s="30"/>
      <c r="K22" s="95" t="s">
        <v>37</v>
      </c>
      <c r="L22" s="96"/>
    </row>
    <row r="23" spans="1:12" ht="15.75" thickBot="1" x14ac:dyDescent="0.3">
      <c r="A23" s="31"/>
      <c r="B23" s="97" t="s">
        <v>38</v>
      </c>
      <c r="C23" s="98"/>
      <c r="D23" s="98"/>
      <c r="E23" s="98"/>
      <c r="F23" s="98"/>
      <c r="G23" s="98"/>
      <c r="H23" s="99"/>
      <c r="I23" s="32"/>
      <c r="J23" s="33"/>
      <c r="K23" s="100">
        <v>-2535.91</v>
      </c>
      <c r="L23" s="101"/>
    </row>
    <row r="24" spans="1:12" ht="15.75" customHeight="1" x14ac:dyDescent="0.25">
      <c r="A24" s="34">
        <v>1</v>
      </c>
      <c r="B24" s="80" t="s">
        <v>39</v>
      </c>
      <c r="C24" s="81"/>
      <c r="D24" s="81"/>
      <c r="E24" s="81"/>
      <c r="F24" s="81"/>
      <c r="G24" s="81"/>
      <c r="H24" s="82"/>
      <c r="I24" s="34" t="s">
        <v>40</v>
      </c>
      <c r="J24" s="35">
        <v>600</v>
      </c>
      <c r="K24" s="83">
        <v>4500</v>
      </c>
      <c r="L24" s="84"/>
    </row>
    <row r="25" spans="1:12" x14ac:dyDescent="0.25">
      <c r="A25" s="38">
        <v>2</v>
      </c>
      <c r="B25" s="85" t="s">
        <v>41</v>
      </c>
      <c r="C25" s="86"/>
      <c r="D25" s="86"/>
      <c r="E25" s="86"/>
      <c r="F25" s="86"/>
      <c r="G25" s="86"/>
      <c r="H25" s="86"/>
      <c r="I25" s="39" t="s">
        <v>42</v>
      </c>
      <c r="J25" s="40">
        <v>22</v>
      </c>
      <c r="K25" s="87">
        <f>103300*0.0413</f>
        <v>4266.29</v>
      </c>
      <c r="L25" s="88"/>
    </row>
    <row r="26" spans="1:12" x14ac:dyDescent="0.25">
      <c r="A26" s="38">
        <v>3</v>
      </c>
      <c r="B26" s="85" t="s">
        <v>43</v>
      </c>
      <c r="C26" s="86"/>
      <c r="D26" s="86"/>
      <c r="E26" s="86"/>
      <c r="F26" s="86"/>
      <c r="G26" s="86"/>
      <c r="H26" s="86"/>
      <c r="I26" s="39" t="s">
        <v>42</v>
      </c>
      <c r="J26" s="40">
        <v>7</v>
      </c>
      <c r="K26" s="87">
        <f>22050*0.0311</f>
        <v>685.755</v>
      </c>
      <c r="L26" s="88"/>
    </row>
    <row r="27" spans="1:12" x14ac:dyDescent="0.25">
      <c r="A27" s="38">
        <v>4</v>
      </c>
      <c r="B27" s="110" t="s">
        <v>44</v>
      </c>
      <c r="C27" s="111"/>
      <c r="D27" s="111"/>
      <c r="E27" s="111"/>
      <c r="F27" s="111"/>
      <c r="G27" s="111"/>
      <c r="H27" s="112"/>
      <c r="I27" s="34" t="s">
        <v>45</v>
      </c>
      <c r="J27" s="34">
        <v>252</v>
      </c>
      <c r="K27" s="106">
        <v>1000</v>
      </c>
      <c r="L27" s="107"/>
    </row>
    <row r="28" spans="1:12" x14ac:dyDescent="0.25">
      <c r="A28" s="38">
        <v>5</v>
      </c>
      <c r="B28" s="110" t="s">
        <v>46</v>
      </c>
      <c r="C28" s="111"/>
      <c r="D28" s="111"/>
      <c r="E28" s="111"/>
      <c r="F28" s="111"/>
      <c r="G28" s="111"/>
      <c r="H28" s="112"/>
      <c r="I28" s="41" t="s">
        <v>47</v>
      </c>
      <c r="J28" s="42">
        <v>12</v>
      </c>
      <c r="K28" s="113">
        <f>2000*8*0.1176</f>
        <v>1881.6</v>
      </c>
      <c r="L28" s="114"/>
    </row>
    <row r="29" spans="1:12" x14ac:dyDescent="0.25">
      <c r="A29" s="38">
        <v>6</v>
      </c>
      <c r="B29" s="102" t="s">
        <v>48</v>
      </c>
      <c r="C29" s="103"/>
      <c r="D29" s="103"/>
      <c r="E29" s="103"/>
      <c r="F29" s="103"/>
      <c r="G29" s="103"/>
      <c r="H29" s="82"/>
      <c r="I29" s="39" t="s">
        <v>45</v>
      </c>
      <c r="J29" s="40">
        <v>26</v>
      </c>
      <c r="K29" s="115">
        <f>346.67*0.0311</f>
        <v>10.781437</v>
      </c>
      <c r="L29" s="104"/>
    </row>
    <row r="30" spans="1:12" x14ac:dyDescent="0.25">
      <c r="A30" s="38">
        <v>7</v>
      </c>
      <c r="B30" s="102" t="s">
        <v>49</v>
      </c>
      <c r="C30" s="103"/>
      <c r="D30" s="103"/>
      <c r="E30" s="103"/>
      <c r="F30" s="103"/>
      <c r="G30" s="103"/>
      <c r="H30" s="82"/>
      <c r="I30" s="39" t="s">
        <v>45</v>
      </c>
      <c r="J30" s="40">
        <v>21</v>
      </c>
      <c r="K30" s="83">
        <f>1041.6*0.0311</f>
        <v>32.393759999999993</v>
      </c>
      <c r="L30" s="104"/>
    </row>
    <row r="31" spans="1:12" ht="15" customHeight="1" x14ac:dyDescent="0.25">
      <c r="A31" s="38">
        <v>8</v>
      </c>
      <c r="B31" s="105" t="s">
        <v>50</v>
      </c>
      <c r="C31" s="86"/>
      <c r="D31" s="86"/>
      <c r="E31" s="86"/>
      <c r="F31" s="86"/>
      <c r="G31" s="86"/>
      <c r="H31" s="86"/>
      <c r="I31" s="34" t="s">
        <v>51</v>
      </c>
      <c r="J31" s="40">
        <v>1</v>
      </c>
      <c r="K31" s="106">
        <f>7154.4*0.0227</f>
        <v>162.40487999999999</v>
      </c>
      <c r="L31" s="107"/>
    </row>
    <row r="32" spans="1:12" ht="15" customHeight="1" x14ac:dyDescent="0.25">
      <c r="A32" s="38">
        <v>9</v>
      </c>
      <c r="B32" s="105" t="s">
        <v>52</v>
      </c>
      <c r="C32" s="108"/>
      <c r="D32" s="108"/>
      <c r="E32" s="108"/>
      <c r="F32" s="108"/>
      <c r="G32" s="108"/>
      <c r="H32" s="109"/>
      <c r="I32" s="34" t="s">
        <v>45</v>
      </c>
      <c r="J32" s="40">
        <v>6</v>
      </c>
      <c r="K32" s="106">
        <f>(2400+3000)*0.0227</f>
        <v>122.58000000000001</v>
      </c>
      <c r="L32" s="107"/>
    </row>
    <row r="33" spans="1:12" ht="15" customHeight="1" x14ac:dyDescent="0.25">
      <c r="A33" s="38">
        <v>10</v>
      </c>
      <c r="B33" s="105" t="s">
        <v>53</v>
      </c>
      <c r="C33" s="108"/>
      <c r="D33" s="108"/>
      <c r="E33" s="108"/>
      <c r="F33" s="108"/>
      <c r="G33" s="108"/>
      <c r="H33" s="109"/>
      <c r="I33" s="34"/>
      <c r="J33" s="40"/>
      <c r="K33" s="106">
        <f>2000*0.0227</f>
        <v>45.400000000000006</v>
      </c>
      <c r="L33" s="107"/>
    </row>
    <row r="34" spans="1:12" ht="15" customHeight="1" x14ac:dyDescent="0.25">
      <c r="A34" s="38">
        <v>11</v>
      </c>
      <c r="B34" s="105" t="s">
        <v>54</v>
      </c>
      <c r="C34" s="108"/>
      <c r="D34" s="108"/>
      <c r="E34" s="108"/>
      <c r="F34" s="108"/>
      <c r="G34" s="108"/>
      <c r="H34" s="109"/>
      <c r="I34" s="34" t="s">
        <v>55</v>
      </c>
      <c r="J34" s="40">
        <v>252</v>
      </c>
      <c r="K34" s="106">
        <v>1000</v>
      </c>
      <c r="L34" s="107"/>
    </row>
    <row r="35" spans="1:12" x14ac:dyDescent="0.25">
      <c r="A35" s="38">
        <v>12</v>
      </c>
      <c r="B35" s="85" t="s">
        <v>56</v>
      </c>
      <c r="C35" s="86"/>
      <c r="D35" s="86"/>
      <c r="E35" s="86"/>
      <c r="F35" s="86"/>
      <c r="G35" s="86"/>
      <c r="H35" s="116"/>
      <c r="I35" s="34" t="s">
        <v>57</v>
      </c>
      <c r="J35" s="40">
        <v>47</v>
      </c>
      <c r="K35" s="106">
        <f>(8628+4000)*0.0227</f>
        <v>286.65559999999999</v>
      </c>
      <c r="L35" s="107"/>
    </row>
    <row r="36" spans="1:12" ht="15" customHeight="1" x14ac:dyDescent="0.25">
      <c r="A36" s="38">
        <v>13</v>
      </c>
      <c r="B36" s="105" t="s">
        <v>58</v>
      </c>
      <c r="C36" s="108"/>
      <c r="D36" s="108"/>
      <c r="E36" s="108"/>
      <c r="F36" s="108"/>
      <c r="G36" s="108"/>
      <c r="H36" s="109"/>
      <c r="I36" s="34" t="s">
        <v>45</v>
      </c>
      <c r="J36" s="40">
        <v>1</v>
      </c>
      <c r="K36" s="106">
        <f>17760.7*0.0227</f>
        <v>403.16789000000006</v>
      </c>
      <c r="L36" s="107"/>
    </row>
    <row r="37" spans="1:12" x14ac:dyDescent="0.25">
      <c r="A37" s="38">
        <v>14</v>
      </c>
      <c r="B37" s="85" t="s">
        <v>59</v>
      </c>
      <c r="C37" s="86"/>
      <c r="D37" s="86"/>
      <c r="E37" s="86"/>
      <c r="F37" s="86"/>
      <c r="G37" s="86"/>
      <c r="H37" s="116"/>
      <c r="I37" s="43" t="s">
        <v>45</v>
      </c>
      <c r="J37" s="44">
        <v>2</v>
      </c>
      <c r="K37" s="117">
        <f>380*2*0.2212</f>
        <v>168.11199999999999</v>
      </c>
      <c r="L37" s="118"/>
    </row>
    <row r="38" spans="1:12" x14ac:dyDescent="0.25">
      <c r="A38" s="38">
        <v>15</v>
      </c>
      <c r="B38" s="110" t="s">
        <v>60</v>
      </c>
      <c r="C38" s="111"/>
      <c r="D38" s="111"/>
      <c r="E38" s="111"/>
      <c r="F38" s="111"/>
      <c r="G38" s="111"/>
      <c r="H38" s="112"/>
      <c r="I38" s="43" t="s">
        <v>45</v>
      </c>
      <c r="J38" s="44">
        <v>2</v>
      </c>
      <c r="K38" s="117">
        <f>250*2*0.2212</f>
        <v>110.60000000000001</v>
      </c>
      <c r="L38" s="118"/>
    </row>
    <row r="39" spans="1:12" x14ac:dyDescent="0.25">
      <c r="A39" s="38">
        <v>16</v>
      </c>
      <c r="B39" s="110" t="s">
        <v>61</v>
      </c>
      <c r="C39" s="111"/>
      <c r="D39" s="111"/>
      <c r="E39" s="111"/>
      <c r="F39" s="111"/>
      <c r="G39" s="111"/>
      <c r="H39" s="112"/>
      <c r="I39" s="34" t="s">
        <v>45</v>
      </c>
      <c r="J39" s="45">
        <v>1</v>
      </c>
      <c r="K39" s="83">
        <f>1267*0.2212</f>
        <v>280.2604</v>
      </c>
      <c r="L39" s="84"/>
    </row>
    <row r="40" spans="1:12" x14ac:dyDescent="0.25">
      <c r="A40" s="38">
        <v>17</v>
      </c>
      <c r="B40" s="85" t="s">
        <v>62</v>
      </c>
      <c r="C40" s="119"/>
      <c r="D40" s="119"/>
      <c r="E40" s="119"/>
      <c r="F40" s="119"/>
      <c r="G40" s="119"/>
      <c r="H40" s="116"/>
      <c r="I40" s="34" t="s">
        <v>45</v>
      </c>
      <c r="J40" s="45">
        <v>1</v>
      </c>
      <c r="K40" s="83">
        <v>100</v>
      </c>
      <c r="L40" s="84"/>
    </row>
    <row r="41" spans="1:12" x14ac:dyDescent="0.25">
      <c r="A41" s="38">
        <v>18</v>
      </c>
      <c r="B41" s="102" t="s">
        <v>63</v>
      </c>
      <c r="C41" s="103"/>
      <c r="D41" s="103"/>
      <c r="E41" s="103"/>
      <c r="F41" s="103"/>
      <c r="G41" s="103"/>
      <c r="H41" s="82"/>
      <c r="I41" s="34" t="s">
        <v>45</v>
      </c>
      <c r="J41" s="46">
        <v>1</v>
      </c>
      <c r="K41" s="106">
        <f>19433*0.0227</f>
        <v>441.12910000000005</v>
      </c>
      <c r="L41" s="107"/>
    </row>
    <row r="42" spans="1:12" x14ac:dyDescent="0.25">
      <c r="A42" s="38">
        <v>19</v>
      </c>
      <c r="B42" s="85" t="s">
        <v>64</v>
      </c>
      <c r="C42" s="119"/>
      <c r="D42" s="119"/>
      <c r="E42" s="119"/>
      <c r="F42" s="119"/>
      <c r="G42" s="119"/>
      <c r="H42" s="116"/>
      <c r="I42" s="34" t="s">
        <v>45</v>
      </c>
      <c r="J42" s="45">
        <v>4</v>
      </c>
      <c r="K42" s="83">
        <v>834</v>
      </c>
      <c r="L42" s="84"/>
    </row>
    <row r="43" spans="1:12" x14ac:dyDescent="0.25">
      <c r="A43" s="38">
        <v>20</v>
      </c>
      <c r="B43" s="110" t="s">
        <v>65</v>
      </c>
      <c r="C43" s="111"/>
      <c r="D43" s="111"/>
      <c r="E43" s="111"/>
      <c r="F43" s="111"/>
      <c r="G43" s="111"/>
      <c r="H43" s="112"/>
      <c r="I43" s="41" t="s">
        <v>47</v>
      </c>
      <c r="J43" s="42">
        <v>12</v>
      </c>
      <c r="K43" s="83">
        <f>1800*12*0.2212</f>
        <v>4777.92</v>
      </c>
      <c r="L43" s="84"/>
    </row>
    <row r="44" spans="1:12" x14ac:dyDescent="0.25">
      <c r="A44" s="34"/>
      <c r="B44" s="102" t="s">
        <v>66</v>
      </c>
      <c r="C44" s="103"/>
      <c r="D44" s="103"/>
      <c r="E44" s="103"/>
      <c r="F44" s="103"/>
      <c r="G44" s="103"/>
      <c r="H44" s="103"/>
      <c r="I44" s="34"/>
      <c r="J44" s="47"/>
      <c r="K44" s="120">
        <f>SUM(K24:L43)</f>
        <v>21109.050067</v>
      </c>
      <c r="L44" s="121"/>
    </row>
    <row r="45" spans="1:12" x14ac:dyDescent="0.25">
      <c r="A45" s="34"/>
      <c r="B45" s="103" t="s">
        <v>146</v>
      </c>
      <c r="C45" s="103"/>
      <c r="D45" s="103"/>
      <c r="E45" s="103"/>
      <c r="F45" s="103"/>
      <c r="G45" s="103"/>
      <c r="H45" s="103"/>
      <c r="I45" s="34"/>
      <c r="J45" s="47"/>
      <c r="K45" s="83">
        <f>K44*0.14</f>
        <v>2955.2670093800002</v>
      </c>
      <c r="L45" s="84"/>
    </row>
    <row r="46" spans="1:12" ht="15.75" thickBot="1" x14ac:dyDescent="0.3">
      <c r="A46" s="34"/>
      <c r="B46" t="s">
        <v>67</v>
      </c>
      <c r="I46" s="48"/>
      <c r="K46" s="130">
        <f>SUM(K44:L45)</f>
        <v>24064.317076380001</v>
      </c>
      <c r="L46" s="131"/>
    </row>
    <row r="47" spans="1:12" ht="16.5" thickBot="1" x14ac:dyDescent="0.3">
      <c r="A47" s="49"/>
      <c r="B47" s="50" t="s">
        <v>68</v>
      </c>
      <c r="C47" s="33"/>
      <c r="D47" s="33"/>
      <c r="E47" s="33"/>
      <c r="F47" s="33"/>
      <c r="G47" s="33"/>
      <c r="H47" s="51"/>
      <c r="I47" s="49"/>
      <c r="J47" s="49"/>
      <c r="K47" s="132">
        <f>K46+K23</f>
        <v>21528.407076380001</v>
      </c>
      <c r="L47" s="133"/>
    </row>
    <row r="48" spans="1:12" x14ac:dyDescent="0.25">
      <c r="A48" t="s">
        <v>69</v>
      </c>
    </row>
    <row r="49" spans="1:12" x14ac:dyDescent="0.25">
      <c r="A49" t="s">
        <v>70</v>
      </c>
      <c r="D49" s="8">
        <f>I4</f>
        <v>2014</v>
      </c>
      <c r="E49" t="s">
        <v>71</v>
      </c>
      <c r="G49" s="52">
        <f>K47-G19</f>
        <v>-52962.192923620009</v>
      </c>
      <c r="H49" t="s">
        <v>72</v>
      </c>
    </row>
    <row r="50" spans="1:12" x14ac:dyDescent="0.25">
      <c r="D50" s="8"/>
      <c r="G50" s="52"/>
    </row>
    <row r="51" spans="1:12" x14ac:dyDescent="0.25">
      <c r="A51" s="53" t="s">
        <v>73</v>
      </c>
      <c r="B51" s="13"/>
      <c r="C51" s="13"/>
      <c r="D51" s="13"/>
      <c r="E51" s="14"/>
      <c r="F51" s="14"/>
      <c r="G51" s="21">
        <v>143929.73000000001</v>
      </c>
      <c r="H51" s="14" t="s">
        <v>29</v>
      </c>
      <c r="I51" s="14"/>
      <c r="J51" s="14"/>
      <c r="K51" s="14"/>
      <c r="L51" s="13"/>
    </row>
    <row r="52" spans="1:12" ht="15.75" thickBot="1" x14ac:dyDescent="0.3">
      <c r="A52" s="134">
        <f>G51*I7/100</f>
        <v>113081.57240679268</v>
      </c>
      <c r="B52" s="134"/>
      <c r="C52" s="13" t="s">
        <v>30</v>
      </c>
      <c r="D52" s="13"/>
      <c r="E52" s="13"/>
      <c r="F52" s="13"/>
      <c r="G52" s="13"/>
      <c r="H52" s="13"/>
      <c r="I52" s="13"/>
      <c r="J52" s="13"/>
      <c r="K52" s="13"/>
      <c r="L52" s="13"/>
    </row>
    <row r="53" spans="1:12" x14ac:dyDescent="0.25">
      <c r="A53" s="54" t="s">
        <v>3</v>
      </c>
      <c r="B53" s="135" t="s">
        <v>31</v>
      </c>
      <c r="C53" s="136"/>
      <c r="D53" s="136"/>
      <c r="E53" s="136"/>
      <c r="F53" s="136"/>
      <c r="G53" s="136"/>
      <c r="H53" s="137"/>
      <c r="I53" s="54" t="s">
        <v>32</v>
      </c>
      <c r="J53" s="55" t="s">
        <v>33</v>
      </c>
      <c r="K53" s="135" t="s">
        <v>34</v>
      </c>
      <c r="L53" s="137"/>
    </row>
    <row r="54" spans="1:12" x14ac:dyDescent="0.25">
      <c r="A54" s="56" t="s">
        <v>35</v>
      </c>
      <c r="B54" s="122"/>
      <c r="C54" s="123"/>
      <c r="D54" s="123"/>
      <c r="E54" s="123"/>
      <c r="F54" s="123"/>
      <c r="G54" s="123"/>
      <c r="H54" s="124"/>
      <c r="I54" s="56" t="s">
        <v>36</v>
      </c>
      <c r="J54" s="57"/>
      <c r="K54" s="125" t="s">
        <v>37</v>
      </c>
      <c r="L54" s="126"/>
    </row>
    <row r="55" spans="1:12" ht="31.5" customHeight="1" x14ac:dyDescent="0.25">
      <c r="A55" s="58">
        <v>1</v>
      </c>
      <c r="B55" s="127" t="s">
        <v>74</v>
      </c>
      <c r="C55" s="127"/>
      <c r="D55" s="127"/>
      <c r="E55" s="127"/>
      <c r="F55" s="127"/>
      <c r="G55" s="127"/>
      <c r="H55" s="127"/>
      <c r="I55" s="58" t="s">
        <v>75</v>
      </c>
      <c r="J55" s="59">
        <v>1139</v>
      </c>
      <c r="K55" s="128">
        <v>27860.6</v>
      </c>
      <c r="L55" s="129"/>
    </row>
    <row r="56" spans="1:12" ht="26.25" customHeight="1" x14ac:dyDescent="0.25">
      <c r="A56" s="58">
        <f>A55+1</f>
        <v>2</v>
      </c>
      <c r="B56" s="127" t="s">
        <v>76</v>
      </c>
      <c r="C56" s="127"/>
      <c r="D56" s="127"/>
      <c r="E56" s="127"/>
      <c r="F56" s="127"/>
      <c r="G56" s="127"/>
      <c r="H56" s="127"/>
      <c r="I56" s="58" t="s">
        <v>75</v>
      </c>
      <c r="J56" s="59">
        <v>1139</v>
      </c>
      <c r="K56" s="128">
        <v>28292.760000000002</v>
      </c>
      <c r="L56" s="129"/>
    </row>
    <row r="57" spans="1:12" ht="46.5" customHeight="1" x14ac:dyDescent="0.25">
      <c r="A57" s="58">
        <f t="shared" ref="A57:A61" si="0">A56+1</f>
        <v>3</v>
      </c>
      <c r="B57" s="127" t="s">
        <v>77</v>
      </c>
      <c r="C57" s="127"/>
      <c r="D57" s="127"/>
      <c r="E57" s="127"/>
      <c r="F57" s="127"/>
      <c r="G57" s="127"/>
      <c r="H57" s="127"/>
      <c r="I57" s="58" t="s">
        <v>75</v>
      </c>
      <c r="J57" s="59">
        <v>1139</v>
      </c>
      <c r="K57" s="128">
        <v>30538</v>
      </c>
      <c r="L57" s="129"/>
    </row>
    <row r="58" spans="1:12" ht="24.75" customHeight="1" x14ac:dyDescent="0.25">
      <c r="A58" s="58">
        <f t="shared" si="0"/>
        <v>4</v>
      </c>
      <c r="B58" s="127" t="s">
        <v>78</v>
      </c>
      <c r="C58" s="127"/>
      <c r="D58" s="127"/>
      <c r="E58" s="127"/>
      <c r="F58" s="127"/>
      <c r="G58" s="127"/>
      <c r="H58" s="127"/>
      <c r="I58" s="58" t="s">
        <v>75</v>
      </c>
      <c r="J58" s="59">
        <v>1139</v>
      </c>
      <c r="K58" s="128">
        <v>15088</v>
      </c>
      <c r="L58" s="129"/>
    </row>
    <row r="59" spans="1:12" ht="24.75" customHeight="1" x14ac:dyDescent="0.25">
      <c r="A59" s="58">
        <f t="shared" si="0"/>
        <v>5</v>
      </c>
      <c r="B59" s="127" t="s">
        <v>79</v>
      </c>
      <c r="C59" s="127"/>
      <c r="D59" s="127"/>
      <c r="E59" s="127"/>
      <c r="F59" s="127"/>
      <c r="G59" s="127"/>
      <c r="H59" s="127"/>
      <c r="I59" s="58" t="s">
        <v>75</v>
      </c>
      <c r="J59" s="59">
        <v>1139</v>
      </c>
      <c r="K59" s="128">
        <v>6834</v>
      </c>
      <c r="L59" s="129"/>
    </row>
    <row r="60" spans="1:12" ht="24.75" customHeight="1" x14ac:dyDescent="0.25">
      <c r="A60" s="58">
        <f t="shared" si="0"/>
        <v>6</v>
      </c>
      <c r="B60" s="127" t="s">
        <v>80</v>
      </c>
      <c r="C60" s="127"/>
      <c r="D60" s="127"/>
      <c r="E60" s="127"/>
      <c r="F60" s="127"/>
      <c r="G60" s="127"/>
      <c r="H60" s="127"/>
      <c r="I60" s="58" t="s">
        <v>75</v>
      </c>
      <c r="J60" s="59">
        <v>1139</v>
      </c>
      <c r="K60" s="128">
        <v>16128.24</v>
      </c>
      <c r="L60" s="129"/>
    </row>
    <row r="61" spans="1:12" ht="65.25" customHeight="1" x14ac:dyDescent="0.25">
      <c r="A61" s="58">
        <f t="shared" si="0"/>
        <v>7</v>
      </c>
      <c r="B61" s="127" t="s">
        <v>81</v>
      </c>
      <c r="C61" s="127"/>
      <c r="D61" s="127"/>
      <c r="E61" s="127"/>
      <c r="F61" s="127"/>
      <c r="G61" s="127"/>
      <c r="H61" s="127"/>
      <c r="I61" s="58" t="s">
        <v>75</v>
      </c>
      <c r="J61" s="59">
        <v>1139</v>
      </c>
      <c r="K61" s="128">
        <v>19188.13</v>
      </c>
      <c r="L61" s="129"/>
    </row>
    <row r="62" spans="1:12" ht="15" customHeight="1" x14ac:dyDescent="0.25">
      <c r="D62" s="8"/>
      <c r="G62" s="52"/>
    </row>
    <row r="63" spans="1:12" ht="15" customHeight="1" x14ac:dyDescent="0.25">
      <c r="D63" s="8"/>
      <c r="G63" s="52"/>
    </row>
    <row r="64" spans="1:12" ht="15" customHeight="1" x14ac:dyDescent="0.25">
      <c r="D64" s="8"/>
      <c r="G64" s="52"/>
    </row>
    <row r="65" spans="1:12" ht="15" customHeight="1" x14ac:dyDescent="0.25">
      <c r="D65" s="8"/>
      <c r="G65" s="52"/>
    </row>
    <row r="66" spans="1:12" ht="15.75" customHeight="1" thickBot="1" x14ac:dyDescent="0.3">
      <c r="A66" t="s">
        <v>82</v>
      </c>
      <c r="B66" s="8">
        <f>I4</f>
        <v>2014</v>
      </c>
      <c r="C66" t="s">
        <v>83</v>
      </c>
    </row>
    <row r="67" spans="1:12" x14ac:dyDescent="0.25">
      <c r="A67" s="60" t="s">
        <v>3</v>
      </c>
      <c r="B67" s="138" t="s">
        <v>84</v>
      </c>
      <c r="C67" s="139"/>
      <c r="D67" s="139"/>
      <c r="E67" s="139"/>
      <c r="F67" s="138" t="s">
        <v>85</v>
      </c>
      <c r="G67" s="139"/>
      <c r="H67" s="140"/>
      <c r="I67" s="138" t="s">
        <v>86</v>
      </c>
      <c r="J67" s="139"/>
      <c r="K67" s="139"/>
      <c r="L67" s="140"/>
    </row>
    <row r="68" spans="1:12" ht="15.75" thickBot="1" x14ac:dyDescent="0.3">
      <c r="A68" s="61"/>
      <c r="B68" s="147"/>
      <c r="C68" s="148"/>
      <c r="D68" s="148"/>
      <c r="E68" s="148"/>
      <c r="F68" s="147"/>
      <c r="G68" s="148"/>
      <c r="H68" s="149"/>
      <c r="I68" s="147" t="s">
        <v>87</v>
      </c>
      <c r="J68" s="148"/>
      <c r="K68" s="148"/>
      <c r="L68" s="149"/>
    </row>
    <row r="69" spans="1:12" x14ac:dyDescent="0.25">
      <c r="A69" s="62" t="s">
        <v>88</v>
      </c>
      <c r="B69" s="150" t="s">
        <v>89</v>
      </c>
      <c r="C69" s="150"/>
      <c r="D69" s="150"/>
      <c r="E69" s="151"/>
      <c r="F69" s="152" t="s">
        <v>90</v>
      </c>
      <c r="G69" s="153"/>
      <c r="H69" s="154"/>
      <c r="I69" s="155" t="s">
        <v>91</v>
      </c>
      <c r="J69" s="156"/>
      <c r="K69" s="156"/>
      <c r="L69" s="157"/>
    </row>
    <row r="70" spans="1:12" x14ac:dyDescent="0.25">
      <c r="A70" s="63" t="s">
        <v>92</v>
      </c>
      <c r="B70" s="103" t="s">
        <v>93</v>
      </c>
      <c r="C70" s="103"/>
      <c r="D70" s="103"/>
      <c r="E70" s="82"/>
      <c r="F70" s="141" t="s">
        <v>94</v>
      </c>
      <c r="G70" s="142"/>
      <c r="H70" s="143"/>
      <c r="I70" s="144" t="s">
        <v>95</v>
      </c>
      <c r="J70" s="145"/>
      <c r="K70" s="145"/>
      <c r="L70" s="146"/>
    </row>
    <row r="71" spans="1:12" x14ac:dyDescent="0.25">
      <c r="A71" s="63" t="s">
        <v>96</v>
      </c>
      <c r="B71" s="103" t="s">
        <v>97</v>
      </c>
      <c r="C71" s="103"/>
      <c r="D71" s="103"/>
      <c r="E71" s="82"/>
      <c r="F71" s="141" t="s">
        <v>98</v>
      </c>
      <c r="G71" s="142"/>
      <c r="H71" s="143"/>
      <c r="I71" s="144" t="s">
        <v>99</v>
      </c>
      <c r="J71" s="145"/>
      <c r="K71" s="145"/>
      <c r="L71" s="146"/>
    </row>
    <row r="72" spans="1:12" x14ac:dyDescent="0.25">
      <c r="A72" s="63" t="s">
        <v>100</v>
      </c>
      <c r="B72" s="103" t="s">
        <v>101</v>
      </c>
      <c r="C72" s="103"/>
      <c r="D72" s="103"/>
      <c r="E72" s="82"/>
      <c r="F72" s="141" t="s">
        <v>102</v>
      </c>
      <c r="G72" s="142"/>
      <c r="H72" s="143"/>
      <c r="I72" s="144" t="s">
        <v>103</v>
      </c>
      <c r="J72" s="145"/>
      <c r="K72" s="145"/>
      <c r="L72" s="146"/>
    </row>
    <row r="73" spans="1:12" x14ac:dyDescent="0.25">
      <c r="A73" s="63" t="s">
        <v>104</v>
      </c>
      <c r="B73" s="103" t="s">
        <v>105</v>
      </c>
      <c r="C73" s="103"/>
      <c r="D73" s="103"/>
      <c r="E73" s="82"/>
      <c r="F73" s="141" t="s">
        <v>106</v>
      </c>
      <c r="G73" s="142"/>
      <c r="H73" s="143"/>
      <c r="I73" s="144" t="s">
        <v>107</v>
      </c>
      <c r="J73" s="145"/>
      <c r="K73" s="145"/>
      <c r="L73" s="146"/>
    </row>
    <row r="74" spans="1:12" ht="15.75" thickBot="1" x14ac:dyDescent="0.3">
      <c r="A74" s="64" t="s">
        <v>108</v>
      </c>
      <c r="B74" s="158" t="s">
        <v>109</v>
      </c>
      <c r="C74" s="158"/>
      <c r="D74" s="158"/>
      <c r="E74" s="159"/>
      <c r="F74" s="92" t="s">
        <v>110</v>
      </c>
      <c r="G74" s="93"/>
      <c r="H74" s="94"/>
      <c r="I74" s="160" t="s">
        <v>111</v>
      </c>
      <c r="J74" s="161"/>
      <c r="K74" s="161"/>
      <c r="L74" s="162"/>
    </row>
    <row r="77" spans="1:12" x14ac:dyDescent="0.25">
      <c r="A77" s="65" t="s">
        <v>112</v>
      </c>
      <c r="B77" s="8">
        <f>I4+1</f>
        <v>2015</v>
      </c>
      <c r="C77" t="s">
        <v>113</v>
      </c>
    </row>
    <row r="78" spans="1:12" x14ac:dyDescent="0.25">
      <c r="A78" s="66" t="s">
        <v>114</v>
      </c>
    </row>
    <row r="79" spans="1:12" x14ac:dyDescent="0.25">
      <c r="A79" s="66" t="s">
        <v>115</v>
      </c>
      <c r="F79" s="12">
        <f>H101</f>
        <v>2.8927280565100961</v>
      </c>
      <c r="G79" t="s">
        <v>116</v>
      </c>
    </row>
    <row r="80" spans="1:12" x14ac:dyDescent="0.25">
      <c r="A80" s="66" t="s">
        <v>117</v>
      </c>
      <c r="C80" s="67"/>
      <c r="G80" s="8"/>
    </row>
    <row r="81" spans="1:12" x14ac:dyDescent="0.25">
      <c r="A81" s="66" t="s">
        <v>118</v>
      </c>
      <c r="E81" s="8"/>
      <c r="K81" s="8"/>
    </row>
    <row r="82" spans="1:12" x14ac:dyDescent="0.25">
      <c r="A82" s="68" t="s">
        <v>119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9"/>
    </row>
    <row r="83" spans="1:12" x14ac:dyDescent="0.25">
      <c r="A83" s="68" t="s">
        <v>120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</row>
    <row r="84" spans="1:12" x14ac:dyDescent="0.25">
      <c r="A84" s="68" t="s">
        <v>121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</row>
    <row r="85" spans="1:12" x14ac:dyDescent="0.25">
      <c r="A85" s="68"/>
      <c r="B85" s="70"/>
      <c r="C85" s="70"/>
      <c r="D85" s="70"/>
      <c r="E85" s="70"/>
      <c r="F85" s="70"/>
      <c r="G85" s="70"/>
      <c r="H85" s="70"/>
      <c r="I85" s="70"/>
      <c r="J85" s="70"/>
      <c r="K85" s="70"/>
    </row>
    <row r="86" spans="1:12" x14ac:dyDescent="0.25">
      <c r="A86" s="66" t="s">
        <v>122</v>
      </c>
      <c r="B86" s="8">
        <f>I4+1</f>
        <v>2015</v>
      </c>
      <c r="C86" t="s">
        <v>123</v>
      </c>
    </row>
    <row r="87" spans="1:12" x14ac:dyDescent="0.25">
      <c r="A87" s="66" t="s">
        <v>124</v>
      </c>
    </row>
    <row r="88" spans="1:12" x14ac:dyDescent="0.25">
      <c r="A88" s="66" t="s">
        <v>125</v>
      </c>
      <c r="B88" s="71"/>
      <c r="C88" s="71"/>
      <c r="D88" s="71"/>
      <c r="E88" s="71"/>
      <c r="F88" s="71"/>
      <c r="G88" s="71"/>
      <c r="H88" s="71"/>
      <c r="I88" s="71"/>
      <c r="J88" s="72">
        <v>15000</v>
      </c>
      <c r="K88" t="s">
        <v>17</v>
      </c>
    </row>
    <row r="89" spans="1:12" x14ac:dyDescent="0.25">
      <c r="A89" s="163" t="s">
        <v>126</v>
      </c>
      <c r="B89" s="163"/>
      <c r="C89" s="163"/>
      <c r="D89" s="163"/>
      <c r="E89" s="163"/>
      <c r="F89" s="71"/>
      <c r="G89" s="71"/>
      <c r="H89" s="71"/>
      <c r="I89" s="71"/>
      <c r="J89" s="72">
        <v>10000</v>
      </c>
      <c r="K89" t="s">
        <v>17</v>
      </c>
    </row>
    <row r="90" spans="1:12" x14ac:dyDescent="0.25">
      <c r="A90" s="66" t="s">
        <v>127</v>
      </c>
      <c r="B90" s="71"/>
      <c r="C90" s="71"/>
      <c r="D90" s="71"/>
      <c r="E90" s="71"/>
      <c r="F90" s="71"/>
      <c r="G90" s="71"/>
      <c r="H90" s="71"/>
      <c r="I90" s="71"/>
      <c r="J90" s="72">
        <v>1500</v>
      </c>
      <c r="K90" t="s">
        <v>17</v>
      </c>
    </row>
    <row r="91" spans="1:12" x14ac:dyDescent="0.25">
      <c r="A91" s="66" t="s">
        <v>128</v>
      </c>
      <c r="B91" s="71"/>
      <c r="C91" s="71"/>
      <c r="D91" s="71"/>
      <c r="E91" s="71"/>
      <c r="F91" s="71"/>
      <c r="G91" s="71"/>
      <c r="H91" s="71"/>
      <c r="I91" s="71"/>
      <c r="J91" s="72">
        <v>15000</v>
      </c>
      <c r="K91" t="s">
        <v>17</v>
      </c>
    </row>
    <row r="92" spans="1:12" x14ac:dyDescent="0.25">
      <c r="A92" s="66" t="s">
        <v>129</v>
      </c>
      <c r="B92" s="71"/>
      <c r="C92" s="71"/>
      <c r="D92" s="71"/>
      <c r="E92" s="71"/>
      <c r="F92" s="71"/>
      <c r="G92" s="71"/>
      <c r="H92" s="71"/>
      <c r="I92" s="71"/>
      <c r="J92" s="72">
        <v>8000</v>
      </c>
      <c r="K92" t="s">
        <v>17</v>
      </c>
    </row>
    <row r="93" spans="1:12" x14ac:dyDescent="0.25">
      <c r="A93" s="66" t="s">
        <v>130</v>
      </c>
      <c r="B93" s="71"/>
      <c r="C93" s="71"/>
      <c r="D93" s="71"/>
      <c r="E93" s="71"/>
      <c r="F93" s="71"/>
      <c r="G93" s="71"/>
      <c r="H93" s="71"/>
      <c r="I93" s="71"/>
      <c r="J93" s="72">
        <v>8000</v>
      </c>
      <c r="K93" t="s">
        <v>17</v>
      </c>
    </row>
    <row r="94" spans="1:12" x14ac:dyDescent="0.25">
      <c r="A94" s="66" t="s">
        <v>131</v>
      </c>
      <c r="J94" s="72">
        <v>20000</v>
      </c>
      <c r="K94" t="s">
        <v>17</v>
      </c>
    </row>
    <row r="95" spans="1:12" x14ac:dyDescent="0.25">
      <c r="A95" s="66" t="s">
        <v>132</v>
      </c>
      <c r="B95" s="71"/>
      <c r="C95" s="71"/>
      <c r="D95" s="71"/>
      <c r="E95" s="71"/>
      <c r="F95" s="71"/>
      <c r="G95" s="71"/>
      <c r="H95" s="71"/>
      <c r="I95" s="71"/>
      <c r="J95" s="72">
        <v>2000</v>
      </c>
      <c r="K95" t="s">
        <v>17</v>
      </c>
    </row>
    <row r="96" spans="1:12" x14ac:dyDescent="0.25">
      <c r="A96" s="66" t="s">
        <v>133</v>
      </c>
      <c r="B96" s="71"/>
      <c r="C96" s="71"/>
      <c r="D96" s="71"/>
      <c r="E96" s="71"/>
      <c r="F96" s="71"/>
      <c r="G96" s="71"/>
      <c r="H96" s="71"/>
      <c r="I96" s="71"/>
      <c r="J96" s="72">
        <v>1000</v>
      </c>
      <c r="K96" t="s">
        <v>17</v>
      </c>
    </row>
    <row r="97" spans="1:12" x14ac:dyDescent="0.25">
      <c r="A97" s="66" t="s">
        <v>134</v>
      </c>
      <c r="B97" s="71"/>
      <c r="C97" s="71"/>
      <c r="D97" s="71"/>
      <c r="E97" s="71"/>
      <c r="F97" s="71"/>
      <c r="G97" s="71"/>
      <c r="H97" s="71"/>
      <c r="I97" s="71"/>
      <c r="J97" s="72">
        <v>3000</v>
      </c>
      <c r="K97" t="s">
        <v>17</v>
      </c>
    </row>
    <row r="98" spans="1:12" x14ac:dyDescent="0.25">
      <c r="A98" s="66" t="s">
        <v>135</v>
      </c>
      <c r="B98" s="71"/>
      <c r="C98" s="71"/>
      <c r="D98" s="71"/>
      <c r="E98" s="71"/>
      <c r="F98" s="71"/>
      <c r="G98" s="71"/>
      <c r="H98" s="71"/>
      <c r="I98" s="71"/>
      <c r="J98" s="72">
        <v>9000</v>
      </c>
      <c r="K98" t="s">
        <v>17</v>
      </c>
    </row>
    <row r="99" spans="1:12" x14ac:dyDescent="0.25">
      <c r="A99" s="74" t="s">
        <v>136</v>
      </c>
      <c r="J99" s="75">
        <f>SUM(J88:J98)</f>
        <v>92500</v>
      </c>
      <c r="K99" s="73" t="s">
        <v>137</v>
      </c>
    </row>
    <row r="100" spans="1:12" x14ac:dyDescent="0.25">
      <c r="A100" s="66" t="s">
        <v>138</v>
      </c>
      <c r="H100" s="8">
        <f>B66</f>
        <v>2014</v>
      </c>
      <c r="I100" t="s">
        <v>139</v>
      </c>
      <c r="K100" s="26">
        <f>G49</f>
        <v>-52962.192923620009</v>
      </c>
    </row>
    <row r="101" spans="1:12" x14ac:dyDescent="0.25">
      <c r="A101" s="66" t="s">
        <v>140</v>
      </c>
      <c r="C101" s="52">
        <f>J99+K100</f>
        <v>39537.807076379991</v>
      </c>
      <c r="D101" s="8" t="s">
        <v>141</v>
      </c>
      <c r="E101" s="76">
        <f>B77</f>
        <v>2015</v>
      </c>
      <c r="F101" t="s">
        <v>142</v>
      </c>
      <c r="H101" s="12">
        <f>C101/(E6*12)</f>
        <v>2.8927280565100961</v>
      </c>
      <c r="I101" t="s">
        <v>143</v>
      </c>
    </row>
    <row r="103" spans="1:12" x14ac:dyDescent="0.25">
      <c r="B103" t="s">
        <v>144</v>
      </c>
    </row>
    <row r="104" spans="1:12" x14ac:dyDescent="0.25">
      <c r="B104" t="s">
        <v>85</v>
      </c>
      <c r="I104" t="s">
        <v>145</v>
      </c>
    </row>
    <row r="105" spans="1:12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6"/>
      <c r="K105" s="1" t="s">
        <v>0</v>
      </c>
    </row>
    <row r="106" spans="1:12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6"/>
      <c r="K106" s="37"/>
    </row>
    <row r="107" spans="1:12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6"/>
      <c r="K107" s="37"/>
    </row>
    <row r="108" spans="1:12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6"/>
      <c r="K108" s="37"/>
    </row>
    <row r="109" spans="1:12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6"/>
      <c r="K109" s="37"/>
    </row>
    <row r="110" spans="1:12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6"/>
      <c r="K110" s="37"/>
      <c r="L110" s="1"/>
    </row>
    <row r="111" spans="1:12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6"/>
      <c r="K111" s="37"/>
    </row>
    <row r="112" spans="1:12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6"/>
      <c r="K112" s="37"/>
    </row>
    <row r="113" spans="1:1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6"/>
      <c r="K113" s="37"/>
    </row>
    <row r="114" spans="1:1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6"/>
      <c r="K114" s="37"/>
    </row>
    <row r="115" spans="1:1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6"/>
      <c r="K115" s="37"/>
    </row>
    <row r="116" spans="1:1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6"/>
      <c r="K116" s="37"/>
    </row>
    <row r="117" spans="1:1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6"/>
      <c r="K117" s="37"/>
    </row>
    <row r="118" spans="1:1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</row>
  </sheetData>
  <mergeCells count="101">
    <mergeCell ref="B74:E74"/>
    <mergeCell ref="F74:H74"/>
    <mergeCell ref="I74:L74"/>
    <mergeCell ref="A89:E89"/>
    <mergeCell ref="B72:E72"/>
    <mergeCell ref="F72:H72"/>
    <mergeCell ref="I72:L72"/>
    <mergeCell ref="B73:E73"/>
    <mergeCell ref="F73:H73"/>
    <mergeCell ref="I73:L73"/>
    <mergeCell ref="B70:E70"/>
    <mergeCell ref="F70:H70"/>
    <mergeCell ref="I70:L70"/>
    <mergeCell ref="B71:E71"/>
    <mergeCell ref="F71:H71"/>
    <mergeCell ref="I71:L71"/>
    <mergeCell ref="B68:E68"/>
    <mergeCell ref="F68:H68"/>
    <mergeCell ref="I68:L68"/>
    <mergeCell ref="B69:E69"/>
    <mergeCell ref="F69:H69"/>
    <mergeCell ref="I69:L69"/>
    <mergeCell ref="B60:H60"/>
    <mergeCell ref="K60:L60"/>
    <mergeCell ref="B61:H61"/>
    <mergeCell ref="K61:L61"/>
    <mergeCell ref="B67:E67"/>
    <mergeCell ref="F67:H67"/>
    <mergeCell ref="I67:L67"/>
    <mergeCell ref="B57:H57"/>
    <mergeCell ref="K57:L57"/>
    <mergeCell ref="B58:H58"/>
    <mergeCell ref="K58:L58"/>
    <mergeCell ref="B59:H59"/>
    <mergeCell ref="K59:L59"/>
    <mergeCell ref="B54:H54"/>
    <mergeCell ref="K54:L54"/>
    <mergeCell ref="B55:H55"/>
    <mergeCell ref="K55:L55"/>
    <mergeCell ref="B56:H56"/>
    <mergeCell ref="K56:L56"/>
    <mergeCell ref="B45:H45"/>
    <mergeCell ref="K45:L45"/>
    <mergeCell ref="K46:L46"/>
    <mergeCell ref="K47:L47"/>
    <mergeCell ref="A52:B52"/>
    <mergeCell ref="B53:H53"/>
    <mergeCell ref="K53:L53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6:H26"/>
    <mergeCell ref="K26:L26"/>
    <mergeCell ref="B21:H21"/>
    <mergeCell ref="K21:L21"/>
    <mergeCell ref="B22:H22"/>
    <mergeCell ref="K22:L22"/>
    <mergeCell ref="B23:H23"/>
    <mergeCell ref="K23:L23"/>
    <mergeCell ref="B30:H30"/>
    <mergeCell ref="K30:L30"/>
    <mergeCell ref="A2:L2"/>
    <mergeCell ref="A3:L3"/>
    <mergeCell ref="E4:H4"/>
    <mergeCell ref="A7:B7"/>
    <mergeCell ref="A20:B20"/>
    <mergeCell ref="B24:H24"/>
    <mergeCell ref="K24:L24"/>
    <mergeCell ref="B25:H25"/>
    <mergeCell ref="K25:L25"/>
  </mergeCells>
  <pageMargins left="0.17" right="0.18" top="0.36" bottom="0.34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2019-11-22T02:09:30Z</dcterms:created>
  <dcterms:modified xsi:type="dcterms:W3CDTF">2019-11-22T07:11:35Z</dcterms:modified>
</cp:coreProperties>
</file>