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A121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A94" i="1"/>
  <c r="K94" i="1"/>
  <c r="F134" i="1" l="1"/>
  <c r="A99" i="1"/>
  <c r="A123" i="1"/>
  <c r="A141" i="1"/>
  <c r="A98" i="1"/>
  <c r="A95" i="1"/>
  <c r="A100" i="1"/>
  <c r="A119" i="1"/>
  <c r="A125" i="1"/>
  <c r="A137" i="1"/>
  <c r="A138" i="1"/>
  <c r="F94" i="1"/>
  <c r="A97" i="1"/>
  <c r="A102" i="1"/>
  <c r="A103" i="1"/>
  <c r="A107" i="1"/>
  <c r="A134" i="1"/>
  <c r="A135" i="1"/>
  <c r="A139" i="1"/>
  <c r="A106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<sst xmlns="http://schemas.openxmlformats.org/spreadsheetml/2006/main" count="550" uniqueCount="200">
  <si>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</si>
  <si>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</si>
  <si>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</si>
  <si>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</si>
  <si>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</si>
  <si>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</si>
  <si>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</si>
  <si>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</si>
  <si>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</si>
  <si>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</si>
  <si>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</si>
  <si>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</si>
  <si>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</si>
  <si>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</si>
  <si>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</si>
  <si>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</si>
  <si>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</si>
  <si>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</si>
  <si>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</si>
  <si>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</si>
  <si>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</si>
  <si>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</si>
  <si>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</si>
  <si>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</si>
  <si>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</si>
  <si>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</si>
  <si>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</si>
  <si>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</si>
  <si>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</si>
  <si>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</si>
  <si>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</si>
  <si>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</si>
  <si>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</si>
  <si>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</si>
  <si>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</si>
  <si>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</si>
  <si>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</si>
  <si>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</si>
  <si>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</si>
  <si>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</si>
  <si>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</si>
  <si>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</si>
  <si>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</si>
  <si>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</si>
  <si>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</si>
  <si>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</si>
  <si>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</si>
  <si>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</si>
  <si>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</si>
  <si>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</si>
  <si>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</si>
  <si>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</si>
  <si>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</si>
  <si>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</si>
  <si>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</si>
  <si>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</si>
  <si>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</si>
  <si>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</si>
  <si>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</si>
  <si>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</si>
  <si>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</si>
  <si>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</si>
  <si>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</si>
  <si>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</si>
  <si>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</si>
  <si>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</si>
  <si>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</si>
  <si>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</si>
  <si>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</si>
  <si>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</si>
  <si>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</si>
  <si>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</si>
  <si>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</si>
  <si>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</si>
  <si>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</si>
  <si>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</si>
  <si>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</si>
  <si>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</si>
  <si>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</si>
  <si>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</si>
  <si>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</si>
  <si>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</si>
  <si>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</si>
  <si>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</si>
  <si>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</si>
  <si>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</si>
  <si>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</si>
  <si>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</si>
  <si>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</si>
  <si>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</si>
  <si>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</si>
  <si>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</si>
  <si>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</si>
  <si>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</si>
  <si>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</si>
  <si>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</si>
  <si>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</si>
  <si>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</si>
  <si>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</si>
  <si>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</si>
  <si>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</si>
  <si>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</si>
  <si>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</si>
  <si>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</si>
  <si>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</si>
  <si>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</si>
  <si>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</si>
  <si>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</si>
  <si>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</si>
  <si>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</si>
  <si>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</si>
  <si>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</si>
  <si>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</si>
  <si>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</si>
  <si>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</si>
  <si>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</si>
  <si>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</si>
  <si>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</si>
  <si>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</si>
  <si>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</si>
  <si>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</si>
  <si>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</si>
  <si>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</si>
  <si>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</si>
  <si>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</si>
  <si>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</si>
  <si>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</si>
  <si>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</si>
  <si>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</si>
  <si>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</si>
  <si>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</si>
  <si>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</si>
  <si>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</si>
  <si>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</si>
  <si>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</si>
  <si>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</si>
  <si>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</si>
  <si>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</si>
  <si>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</si>
  <si>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</si>
  <si>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</si>
  <si>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</si>
  <si>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</si>
  <si>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</si>
  <si>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</si>
  <si>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</si>
  <si>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</si>
  <si>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</si>
  <si>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</si>
  <si>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</si>
  <si>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</si>
  <si>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</si>
  <si>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</si>
  <si>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</si>
  <si>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</si>
  <si>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</si>
  <si>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</si>
  <si>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</si>
  <si>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</si>
  <si>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</si>
  <si>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</si>
  <si>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</si>
  <si>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</si>
  <si>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</si>
  <si>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</si>
  <si>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</si>
  <si>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</si>
  <si>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</si>
  <si>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</si>
  <si>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</si>
  <si>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</si>
  <si>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</si>
  <si>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</si>
  <si>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</si>
  <si>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</si>
  <si>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</si>
  <si>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</si>
  <si>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</si>
  <si>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</si>
  <si>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</si>
  <si>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82</t>
  </si>
  <si>
    <t>Услуги промышленных альпинистов.</t>
  </si>
  <si>
    <t>Приобретение поливочного шланга, лейки для летнего водопровода.</t>
  </si>
  <si>
    <t>Замена АКБ охранной сигнализации.</t>
  </si>
  <si>
    <t>Изготовление газонного ограждения.</t>
  </si>
  <si>
    <t>ежемесячно</t>
  </si>
  <si>
    <t>разово</t>
  </si>
  <si>
    <t>АВР от 22.02.2019</t>
  </si>
  <si>
    <t>АВР от 16.04.2019, Решение</t>
  </si>
  <si>
    <t>АВР от 18.06.2019</t>
  </si>
  <si>
    <t>площадь дома</t>
  </si>
  <si>
    <t>АВР от 20.09.2019, Решение, счет №1007 от 04.06.2019</t>
  </si>
  <si>
    <t>Замена прибора учета тепловой энергии.</t>
  </si>
  <si>
    <t>АВР от 24.06.2019, Счет №3496 от 24.06.2019</t>
  </si>
  <si>
    <t>АВР от 27.08.2019, счет №С-726 от 27.08.2019</t>
  </si>
  <si>
    <t>Техническое обслуживание охранной сигнализации ИТП.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</si>
  <si>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</si>
  <si>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82 в части текущего ремонта</t>
  </si>
  <si>
    <t xml:space="preserve">  -  работы по выбору (решению) общего собрания или совета дома</t>
  </si>
  <si>
    <t>Приобретение и установка железного листа на торец МКД.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</si>
</sst>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164" fontId="5" fillId="0" borderId="0" applyFont="0" applyFill="0" applyBorder="0" applyAlignment="0" applyProtection="0"/>
    <xf numFmtId="0" fontId="21" fillId="0" borderId="0"/>
    <xf numFmtId="0" fontId="21" fillId="0" borderId="0"/>
  </cellStyleXfs>
  <cellXfs count="16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Border="1" applyAlignment="1"/>
    <xf numFmtId="0" fontId="5" fillId="0" borderId="0" xfId="5" applyFill="1" applyBorder="1" applyAlignment="1">
      <alignment horizontal="center"/>
    </xf>
    <xf numFmtId="4" fontId="5" fillId="0" borderId="0" xfId="5" applyNumberFormat="1" applyFill="1" applyBorder="1" applyAlignment="1"/>
    <xf numFmtId="0" fontId="5" fillId="0" borderId="0" xfId="5" applyFill="1" applyBorder="1" applyAlignment="1">
      <alignment horizontal="center" vertical="center"/>
    </xf>
    <xf numFmtId="0" fontId="5" fillId="0" borderId="0" xfId="5" applyFill="1" applyBorder="1" applyAlignment="1"/>
    <xf numFmtId="0" fontId="5" fillId="0" borderId="0" xfId="5" applyFill="1" applyBorder="1"/>
    <xf numFmtId="4" fontId="10" fillId="0" borderId="5" xfId="0" applyNumberFormat="1" applyFont="1" applyBorder="1" applyAlignment="1">
      <alignment horizontal="center" vertical="center" wrapText="1"/>
    </xf>
    <xf numFmtId="0" fontId="0" fillId="0" borderId="0" xfId="0" applyFill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3" fillId="0" borderId="0" xfId="5" applyFont="1" applyFill="1" applyBorder="1"/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2" fillId="0" borderId="0" xfId="5" applyFont="1" applyFill="1" applyBorder="1" applyAlignment="1"/>
    <xf numFmtId="0" fontId="1" fillId="0" borderId="0" xfId="5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45" zoomScaleNormal="100" zoomScaleSheetLayoutView="100" workbookViewId="0">
      <selection activeCell="A45" sqref="A45:E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3" t="s">
        <v>180</v>
      </c>
      <c r="B2" s="153"/>
      <c r="C2" s="153"/>
      <c r="D2" s="153"/>
      <c r="E2" s="153"/>
      <c r="F2" s="153"/>
      <c r="G2" s="153"/>
      <c r="H2" s="153"/>
      <c r="I2" s="153"/>
      <c r="J2" s="15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47" t="s">
        <v>2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0"/>
      <c r="L8" s="154"/>
      <c r="M8" s="110"/>
      <c r="N8" s="110"/>
      <c r="O8" s="71" t="s">
        <v>86</v>
      </c>
      <c r="R8" s="16"/>
    </row>
    <row r="9" spans="1:18" ht="18.75" customHeight="1" outlineLevel="1">
      <c r="A9" s="147" t="s">
        <v>3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0"/>
      <c r="L9" s="154"/>
      <c r="M9" s="110"/>
      <c r="N9" s="110"/>
      <c r="O9" s="71" t="s">
        <v>87</v>
      </c>
    </row>
    <row r="10" spans="1:18" ht="18.75" customHeight="1" outlineLevel="1">
      <c r="A10" s="147" t="s">
        <v>4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69615.48</v>
      </c>
      <c r="K10" s="110"/>
      <c r="L10" s="154"/>
      <c r="M10" s="110"/>
      <c r="N10" s="110"/>
      <c r="O10" s="71" t="s">
        <v>88</v>
      </c>
    </row>
    <row r="11" spans="1:18" outlineLevel="1">
      <c r="A11" s="147" t="s">
        <v>5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228839.55</v>
      </c>
      <c r="K11" s="110"/>
      <c r="L11" s="154"/>
      <c r="M11" s="110"/>
      <c r="N11" s="110"/>
      <c r="O11" s="71" t="s">
        <v>89</v>
      </c>
    </row>
    <row r="12" spans="1:18" ht="18.75" customHeight="1" outlineLevel="1">
      <c r="A12" s="147" t="s">
        <v>6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154316.25</v>
      </c>
      <c r="K12" s="110"/>
      <c r="L12" s="154"/>
      <c r="M12" s="110"/>
      <c r="N12" s="110"/>
      <c r="O12" s="71" t="s">
        <v>90</v>
      </c>
    </row>
    <row r="13" spans="1:18" ht="18.75" customHeight="1" outlineLevel="1">
      <c r="A13" s="147" t="s">
        <v>7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74523.3</v>
      </c>
      <c r="K13" s="110"/>
      <c r="L13" s="154"/>
      <c r="M13" s="110"/>
      <c r="N13" s="110"/>
      <c r="O13" s="71" t="s">
        <v>91</v>
      </c>
    </row>
    <row r="14" spans="1:18" ht="18.75" customHeight="1" outlineLevel="1">
      <c r="A14" s="147" t="s">
        <v>8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0"/>
      <c r="L14" s="154"/>
      <c r="M14" s="110"/>
      <c r="N14" s="110"/>
      <c r="O14" s="71" t="s">
        <v>92</v>
      </c>
    </row>
    <row r="15" spans="1:18" ht="18.75" customHeight="1" outlineLevel="1">
      <c r="A15" s="147" t="s">
        <v>9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215861.2</v>
      </c>
      <c r="K15" s="110"/>
      <c r="L15" s="154"/>
      <c r="M15" s="110"/>
      <c r="N15" s="110"/>
      <c r="O15" s="71" t="s">
        <v>93</v>
      </c>
    </row>
    <row r="16" spans="1:18" ht="18.75" customHeight="1" outlineLevel="1">
      <c r="A16" s="147" t="s">
        <v>10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215861.2</v>
      </c>
      <c r="K16" s="110"/>
      <c r="L16" s="154"/>
      <c r="M16" s="110"/>
      <c r="N16" s="110"/>
      <c r="O16" s="71" t="s">
        <v>94</v>
      </c>
    </row>
    <row r="17" spans="1:23" ht="18.75" customHeight="1" outlineLevel="1">
      <c r="A17" s="147" t="s">
        <v>11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0"/>
      <c r="L17" s="154"/>
      <c r="M17" s="110"/>
      <c r="N17" s="110"/>
      <c r="O17" s="71" t="s">
        <v>95</v>
      </c>
    </row>
    <row r="18" spans="1:23" ht="18.75" customHeight="1" outlineLevel="1">
      <c r="A18" s="147" t="s">
        <v>12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0"/>
      <c r="L18" s="154"/>
      <c r="M18" s="110"/>
      <c r="N18" s="110"/>
      <c r="O18" s="71" t="s">
        <v>96</v>
      </c>
    </row>
    <row r="19" spans="1:23" ht="18.75" customHeight="1" outlineLevel="1">
      <c r="A19" s="147" t="s">
        <v>13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0"/>
      <c r="L19" s="154"/>
      <c r="M19" s="110"/>
      <c r="N19" s="110"/>
      <c r="O19" s="71" t="s">
        <v>97</v>
      </c>
    </row>
    <row r="20" spans="1:23" ht="18.75" customHeight="1" outlineLevel="1">
      <c r="A20" s="147" t="s">
        <v>14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0"/>
      <c r="L20" s="154"/>
      <c r="M20" s="110"/>
      <c r="N20" s="110"/>
      <c r="O20" s="71" t="s">
        <v>98</v>
      </c>
    </row>
    <row r="21" spans="1:23" ht="18.75" customHeight="1" outlineLevel="1">
      <c r="A21" s="147" t="s">
        <v>15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215861.2</v>
      </c>
      <c r="K21" s="110"/>
      <c r="L21" s="154"/>
      <c r="M21" s="110"/>
      <c r="N21" s="110"/>
      <c r="O21" s="71" t="s">
        <v>99</v>
      </c>
    </row>
    <row r="22" spans="1:23" ht="18.75" customHeight="1" outlineLevel="1">
      <c r="A22" s="147" t="s">
        <v>16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0"/>
      <c r="L22" s="154"/>
      <c r="M22" s="110"/>
      <c r="N22" s="110"/>
      <c r="O22" s="71" t="s">
        <v>100</v>
      </c>
    </row>
    <row r="23" spans="1:23" ht="18.75" customHeight="1" outlineLevel="1">
      <c r="A23" s="147" t="s">
        <v>17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0"/>
      <c r="L23" s="154"/>
      <c r="M23" s="110"/>
      <c r="N23" s="110"/>
      <c r="O23" s="71" t="s">
        <v>101</v>
      </c>
    </row>
    <row r="24" spans="1:23" ht="18.75" customHeight="1" outlineLevel="1">
      <c r="A24" s="147" t="s">
        <v>18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82593.829999999958</v>
      </c>
      <c r="K24" s="110"/>
      <c r="L24" s="154"/>
      <c r="M24" s="110"/>
      <c r="N24" s="110"/>
      <c r="O24" s="71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57</v>
      </c>
      <c r="I27" s="146" t="s">
        <v>21</v>
      </c>
      <c r="J27" s="146"/>
      <c r="K27" s="110"/>
      <c r="L27" s="15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14357.76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0"/>
      <c r="L28" s="15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8"/>
      <c r="C29" s="138"/>
      <c r="D29" s="138"/>
      <c r="E29" s="138"/>
      <c r="F29" s="143">
        <f>VLOOKUP(A29,ПТО!$A$39:$D$53,2,FALSE)</f>
        <v>54559.32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10"/>
      <c r="L29" s="155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29125.68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0"/>
      <c r="L30" s="15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16408.8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0"/>
      <c r="L31" s="15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0"/>
      <c r="L32" s="155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6973.8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0"/>
      <c r="L33" s="15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28715.4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0"/>
      <c r="L34" s="15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8">
        <f>ПТО!A46</f>
        <v>0</v>
      </c>
      <c r="B35" s="138"/>
      <c r="C35" s="138"/>
      <c r="D35" s="138"/>
      <c r="E35" s="138"/>
      <c r="F35" s="143" t="e">
        <f>VLOOKUP(A35,ПТО!$A$39:$D$53,2,FALSE)</f>
        <v>#N/A</v>
      </c>
      <c r="G35" s="143"/>
      <c r="H35" s="42" t="e">
        <f>VLOOKUP(A35,ПТО!$A$39:$D$53,3,FALSE)</f>
        <v>#N/A</v>
      </c>
      <c r="I35" s="139" t="e">
        <f>VLOOKUP(A35,ПТО!$A$39:$D$53,4,FALSE)</f>
        <v>#N/A</v>
      </c>
      <c r="J35" s="139"/>
      <c r="K35" s="110"/>
      <c r="L35" s="155"/>
      <c r="M35" s="117"/>
      <c r="N35" s="110"/>
      <c r="O35" s="23">
        <f t="shared" si="1"/>
        <v>0</v>
      </c>
      <c r="R35" s="1" t="s">
        <v>75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0"/>
      <c r="L36" s="155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0"/>
      <c r="L37" s="155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0"/>
      <c r="L38" s="155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0"/>
      <c r="L39" s="155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0"/>
      <c r="L40" s="155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0"/>
      <c r="L41" s="155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0"/>
      <c r="L42" s="155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38" t="str">
        <f>ПТО!A2</f>
        <v>Техническое обслуживание охранной сигнализации ИТП.</v>
      </c>
      <c r="B43" s="138"/>
      <c r="C43" s="138"/>
      <c r="D43" s="138"/>
      <c r="E43" s="138"/>
      <c r="F43" s="143">
        <f>VLOOKUP(A43,ПТО!$A$2:$D$31,4,FALSE)</f>
        <v>5400</v>
      </c>
      <c r="G43" s="143"/>
      <c r="H43" s="19" t="str">
        <f>VLOOKUP(A43,ПТО!$A$2:$D$31,2,FALSE)</f>
        <v>ежемесячно</v>
      </c>
      <c r="I43" s="139">
        <f>VLOOKUP(A43,ПТО!$A$2:$D$31,3,FALSE)</f>
        <v>12</v>
      </c>
      <c r="J43" s="139"/>
      <c r="K43" s="110"/>
      <c r="L43" s="155"/>
      <c r="M43" s="117"/>
      <c r="N43" s="110"/>
      <c r="O43" s="23" t="str">
        <f t="shared" si="1"/>
        <v>Техническое обслуживание охранной сигнализации ИТП.</v>
      </c>
      <c r="R43" s="22" t="s">
        <v>76</v>
      </c>
    </row>
    <row r="44" spans="1:18" ht="51" customHeight="1" outlineLevel="1">
      <c r="A44" s="138" t="str">
        <f>ПТО!A3</f>
        <v>Услуги промышленных альпинистов.</v>
      </c>
      <c r="B44" s="138"/>
      <c r="C44" s="138"/>
      <c r="D44" s="138"/>
      <c r="E44" s="138"/>
      <c r="F44" s="143">
        <f>VLOOKUP(A44,ПТО!$A$2:$D$31,4,FALSE)</f>
        <v>4000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0"/>
      <c r="L44" s="155"/>
      <c r="M44" s="117"/>
      <c r="N44" s="110"/>
      <c r="O44" s="23" t="str">
        <f t="shared" si="1"/>
        <v>Услуги промышленных альпинистов.</v>
      </c>
      <c r="R44" s="22" t="s">
        <v>76</v>
      </c>
    </row>
    <row r="45" spans="1:18" ht="51" customHeight="1" outlineLevel="1">
      <c r="A45" s="138" t="str">
        <f>ПТО!A4</f>
        <v>Приобретение и установка железного листа на торец МКД.</v>
      </c>
      <c r="B45" s="138"/>
      <c r="C45" s="138"/>
      <c r="D45" s="138"/>
      <c r="E45" s="138"/>
      <c r="F45" s="143">
        <f>VLOOKUP(A45,ПТО!$A$2:$D$31,4,FALSE)</f>
        <v>4000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0"/>
      <c r="L45" s="155"/>
      <c r="M45" s="117"/>
      <c r="N45" s="110"/>
      <c r="O45" s="23" t="str">
        <f t="shared" si="1"/>
        <v>Приобретение и установка железного листа на торец МКД.</v>
      </c>
      <c r="R45" s="22" t="s">
        <v>76</v>
      </c>
    </row>
    <row r="46" spans="1:18" ht="51" customHeight="1" outlineLevel="1">
      <c r="A46" s="138" t="str">
        <f>ПТО!A5</f>
        <v>Приобретение поливочного шланга, лейки для летнего водопровода.</v>
      </c>
      <c r="B46" s="138"/>
      <c r="C46" s="138"/>
      <c r="D46" s="138"/>
      <c r="E46" s="138"/>
      <c r="F46" s="143">
        <f>VLOOKUP(A46,ПТО!$A$2:$D$31,4,FALSE)</f>
        <v>4250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0"/>
      <c r="L46" s="155"/>
      <c r="M46" s="117"/>
      <c r="N46" s="110"/>
      <c r="O46" s="23" t="str">
        <f t="shared" si="1"/>
        <v>Приобретение поливочного шланга, лейки для летнего водопровода.</v>
      </c>
      <c r="R46" s="22" t="s">
        <v>76</v>
      </c>
    </row>
    <row r="47" spans="1:18" ht="51" customHeight="1" outlineLevel="1">
      <c r="A47" s="138" t="str">
        <f>ПТО!A6</f>
        <v>Замена АКБ охранной сигнализации.</v>
      </c>
      <c r="B47" s="138"/>
      <c r="C47" s="138"/>
      <c r="D47" s="138"/>
      <c r="E47" s="138"/>
      <c r="F47" s="143">
        <f>VLOOKUP(A47,ПТО!$A$2:$D$31,4,FALSE)</f>
        <v>431.25</v>
      </c>
      <c r="G47" s="143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10"/>
      <c r="L47" s="155"/>
      <c r="M47" s="117"/>
      <c r="N47" s="110"/>
      <c r="O47" s="23" t="str">
        <f t="shared" si="1"/>
        <v>Замена АКБ охранной сигнализации.</v>
      </c>
      <c r="R47" s="22" t="s">
        <v>76</v>
      </c>
    </row>
    <row r="48" spans="1:18" ht="51" customHeight="1" outlineLevel="1">
      <c r="A48" s="138" t="str">
        <f>ПТО!A7</f>
        <v>Изготовление газонного ограждения.</v>
      </c>
      <c r="B48" s="138"/>
      <c r="C48" s="138"/>
      <c r="D48" s="138"/>
      <c r="E48" s="138"/>
      <c r="F48" s="143">
        <f>VLOOKUP(A48,ПТО!$A$2:$D$31,4,FALSE)</f>
        <v>73040</v>
      </c>
      <c r="G48" s="143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10"/>
      <c r="L48" s="155"/>
      <c r="M48" s="117"/>
      <c r="N48" s="110"/>
      <c r="O48" s="23" t="str">
        <f t="shared" si="1"/>
        <v>Изготовление газонного ограждения.</v>
      </c>
      <c r="R48" s="22" t="s">
        <v>76</v>
      </c>
    </row>
    <row r="49" spans="1:18" ht="51" customHeight="1" outlineLevel="1">
      <c r="A49" s="138" t="str">
        <f>ПТО!A8</f>
        <v>Замена прибора учета тепловой энергии.</v>
      </c>
      <c r="B49" s="138"/>
      <c r="C49" s="138"/>
      <c r="D49" s="138"/>
      <c r="E49" s="138"/>
      <c r="F49" s="143">
        <f>VLOOKUP(A49,ПТО!$A$2:$D$31,4,FALSE)</f>
        <v>885</v>
      </c>
      <c r="G49" s="143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10"/>
      <c r="L49" s="155"/>
      <c r="M49" s="117"/>
      <c r="N49" s="110"/>
      <c r="O49" s="23" t="str">
        <f t="shared" si="1"/>
        <v>Замена прибора учета тепловой энергии.</v>
      </c>
      <c r="R49" s="22" t="s">
        <v>76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0"/>
      <c r="L50" s="155"/>
      <c r="M50" s="117"/>
      <c r="N50" s="110"/>
      <c r="O50" s="23">
        <f t="shared" si="1"/>
        <v>0</v>
      </c>
      <c r="R50" s="22" t="s">
        <v>76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0"/>
      <c r="L51" s="155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0"/>
      <c r="L52" s="155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0"/>
      <c r="L53" s="155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0"/>
      <c r="L54" s="155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0"/>
      <c r="L55" s="155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0"/>
      <c r="L56" s="155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0"/>
      <c r="L57" s="155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0"/>
      <c r="L58" s="155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0"/>
      <c r="L59" s="155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0"/>
      <c r="L60" s="155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0"/>
      <c r="L61" s="155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0"/>
      <c r="L62" s="155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0"/>
      <c r="L63" s="155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0"/>
      <c r="L64" s="155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0"/>
      <c r="L65" s="155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0"/>
      <c r="L66" s="155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0"/>
      <c r="L67" s="155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0"/>
      <c r="L68" s="155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0"/>
      <c r="L69" s="155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0"/>
      <c r="L70" s="155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7"/>
      <c r="L71" s="155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0"/>
      <c r="L72" s="155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6" t="s">
        <v>27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0"/>
      <c r="L75" s="158"/>
      <c r="M75" s="110"/>
      <c r="N75" s="110"/>
      <c r="O75" s="71" t="s">
        <v>103</v>
      </c>
    </row>
    <row r="76" spans="1:16384" ht="18.75" customHeight="1" outlineLevel="1">
      <c r="A76" s="156" t="s">
        <v>28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0"/>
      <c r="L76" s="158"/>
      <c r="M76" s="110"/>
      <c r="N76" s="110"/>
      <c r="O76" s="71" t="s">
        <v>104</v>
      </c>
    </row>
    <row r="77" spans="1:16384" ht="21.75" customHeight="1" outlineLevel="1">
      <c r="A77" s="156" t="s">
        <v>29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0"/>
      <c r="L77" s="158"/>
      <c r="M77" s="110"/>
      <c r="N77" s="110"/>
      <c r="O77" s="71" t="s">
        <v>105</v>
      </c>
    </row>
    <row r="78" spans="1:16384" ht="18.75" customHeight="1" outlineLevel="1">
      <c r="A78" s="156" t="s">
        <v>30</v>
      </c>
      <c r="B78" s="156"/>
      <c r="C78" s="156"/>
      <c r="D78" s="156"/>
      <c r="E78" s="156"/>
      <c r="F78" s="156"/>
      <c r="G78" s="156"/>
      <c r="H78" s="156"/>
      <c r="I78" s="156"/>
      <c r="J78" s="98">
        <f>VLOOKUP(O78,АО,3,FALSE)</f>
        <v>0</v>
      </c>
      <c r="K78" s="110"/>
      <c r="L78" s="158"/>
      <c r="M78" s="110"/>
      <c r="N78" s="110"/>
      <c r="O78" s="71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6" t="s">
        <v>2</v>
      </c>
      <c r="B81" s="136"/>
      <c r="C81" s="136"/>
      <c r="D81" s="136"/>
      <c r="E81" s="136"/>
      <c r="F81" s="136"/>
      <c r="G81" s="136"/>
      <c r="H81" s="136"/>
      <c r="I81" s="136"/>
      <c r="J81" s="98">
        <f t="shared" ref="J81:J90" si="2">VLOOKUP(O81,АО,3,FALSE)</f>
        <v>0</v>
      </c>
      <c r="K81" s="110"/>
      <c r="L81" s="144"/>
      <c r="M81" s="110"/>
      <c r="N81" s="110"/>
      <c r="O81" s="71" t="s">
        <v>107</v>
      </c>
    </row>
    <row r="82" spans="1:15" outlineLevel="1">
      <c r="A82" s="136" t="s">
        <v>3</v>
      </c>
      <c r="B82" s="136"/>
      <c r="C82" s="136"/>
      <c r="D82" s="136"/>
      <c r="E82" s="136"/>
      <c r="F82" s="136"/>
      <c r="G82" s="136"/>
      <c r="H82" s="136"/>
      <c r="I82" s="136"/>
      <c r="J82" s="98">
        <f t="shared" si="2"/>
        <v>0</v>
      </c>
      <c r="K82" s="110"/>
      <c r="L82" s="144"/>
      <c r="M82" s="110"/>
      <c r="N82" s="110"/>
      <c r="O82" s="71" t="s">
        <v>108</v>
      </c>
    </row>
    <row r="83" spans="1:15" outlineLevel="1">
      <c r="A83" s="150" t="s">
        <v>4</v>
      </c>
      <c r="B83" s="151"/>
      <c r="C83" s="151"/>
      <c r="D83" s="151"/>
      <c r="E83" s="151"/>
      <c r="F83" s="151"/>
      <c r="G83" s="151"/>
      <c r="H83" s="151"/>
      <c r="I83" s="152"/>
      <c r="J83" s="98">
        <f t="shared" si="2"/>
        <v>50639.46</v>
      </c>
      <c r="K83" s="110"/>
      <c r="L83" s="144"/>
      <c r="M83" s="110"/>
      <c r="N83" s="110"/>
      <c r="O83" s="71" t="s">
        <v>109</v>
      </c>
    </row>
    <row r="84" spans="1:15" outlineLevel="1">
      <c r="A84" s="150" t="s">
        <v>16</v>
      </c>
      <c r="B84" s="151"/>
      <c r="C84" s="151"/>
      <c r="D84" s="151"/>
      <c r="E84" s="151"/>
      <c r="F84" s="151"/>
      <c r="G84" s="151"/>
      <c r="H84" s="151"/>
      <c r="I84" s="152"/>
      <c r="J84" s="98">
        <f t="shared" si="2"/>
        <v>0</v>
      </c>
      <c r="K84" s="110"/>
      <c r="L84" s="144"/>
      <c r="M84" s="110"/>
      <c r="N84" s="110"/>
      <c r="O84" s="71" t="s">
        <v>110</v>
      </c>
    </row>
    <row r="85" spans="1:15" outlineLevel="1">
      <c r="A85" s="150" t="s">
        <v>17</v>
      </c>
      <c r="B85" s="151"/>
      <c r="C85" s="151"/>
      <c r="D85" s="151"/>
      <c r="E85" s="151"/>
      <c r="F85" s="151"/>
      <c r="G85" s="151"/>
      <c r="H85" s="151"/>
      <c r="I85" s="152"/>
      <c r="J85" s="98">
        <f t="shared" si="2"/>
        <v>0</v>
      </c>
      <c r="K85" s="110"/>
      <c r="L85" s="144"/>
      <c r="M85" s="110"/>
      <c r="N85" s="110"/>
      <c r="O85" s="71" t="s">
        <v>111</v>
      </c>
    </row>
    <row r="86" spans="1:15" outlineLevel="1">
      <c r="A86" s="150" t="s">
        <v>18</v>
      </c>
      <c r="B86" s="151"/>
      <c r="C86" s="151"/>
      <c r="D86" s="151"/>
      <c r="E86" s="151"/>
      <c r="F86" s="151"/>
      <c r="G86" s="151"/>
      <c r="H86" s="151"/>
      <c r="I86" s="152"/>
      <c r="J86" s="98">
        <f t="shared" si="2"/>
        <v>72121.72</v>
      </c>
      <c r="K86" s="110"/>
      <c r="L86" s="144"/>
      <c r="M86" s="110"/>
      <c r="N86" s="110"/>
      <c r="O86" s="71" t="s">
        <v>112</v>
      </c>
    </row>
    <row r="87" spans="1:15" ht="18.75" customHeight="1" outlineLevel="1">
      <c r="A87" s="150" t="s">
        <v>27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0"/>
      <c r="L87" s="144"/>
      <c r="M87" s="110"/>
      <c r="N87" s="110"/>
      <c r="O87" s="71" t="s">
        <v>113</v>
      </c>
    </row>
    <row r="88" spans="1:15" ht="18.75" customHeight="1" outlineLevel="1">
      <c r="A88" s="150" t="s">
        <v>28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0"/>
      <c r="L88" s="144"/>
      <c r="M88" s="110"/>
      <c r="N88" s="110"/>
      <c r="O88" s="71" t="s">
        <v>114</v>
      </c>
    </row>
    <row r="89" spans="1:15" ht="18.75" customHeight="1" outlineLevel="1">
      <c r="A89" s="150" t="s">
        <v>29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0"/>
      <c r="L89" s="144"/>
      <c r="M89" s="110"/>
      <c r="N89" s="110"/>
      <c r="O89" s="71" t="s">
        <v>115</v>
      </c>
    </row>
    <row r="90" spans="1:15" ht="18.75" customHeight="1" outlineLevel="1">
      <c r="A90" s="150" t="s">
        <v>30</v>
      </c>
      <c r="B90" s="151"/>
      <c r="C90" s="151"/>
      <c r="D90" s="151"/>
      <c r="E90" s="151"/>
      <c r="F90" s="151"/>
      <c r="G90" s="151"/>
      <c r="H90" s="151"/>
      <c r="I90" s="152"/>
      <c r="J90" s="98">
        <f t="shared" si="2"/>
        <v>0</v>
      </c>
      <c r="K90" s="110"/>
      <c r="L90" s="144"/>
      <c r="M90" s="110"/>
      <c r="N90" s="110"/>
      <c r="O90" s="71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9" t="s">
        <v>48</v>
      </c>
      <c r="B93" s="159"/>
      <c r="C93" s="159"/>
      <c r="D93" s="160" t="s">
        <v>49</v>
      </c>
      <c r="E93" s="160"/>
      <c r="F93" s="10" t="s">
        <v>50</v>
      </c>
      <c r="G93" s="159" t="s">
        <v>51</v>
      </c>
      <c r="H93" s="159"/>
      <c r="I93" s="159"/>
      <c r="J93" s="159"/>
      <c r="K93" s="110"/>
      <c r="L93" s="110"/>
      <c r="M93" s="110"/>
      <c r="N93" s="110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80990.94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73964.33</v>
      </c>
      <c r="L95" s="145"/>
      <c r="O95" s="1" t="s">
        <v>117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74638.759999999995</v>
      </c>
      <c r="L96" s="145"/>
      <c r="O96" s="1" t="s">
        <v>118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6352.1800000000076</v>
      </c>
      <c r="L97" s="145"/>
      <c r="O97" s="1" t="s">
        <v>119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80990.94</v>
      </c>
      <c r="L98" s="145"/>
      <c r="O98" s="1" t="s">
        <v>120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80990.94</v>
      </c>
      <c r="L99" s="145"/>
      <c r="O99" s="1" t="s">
        <v>121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122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123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34017.51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2442.91</v>
      </c>
      <c r="L103" s="145"/>
      <c r="O103" s="1" t="s">
        <v>126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31788.19</v>
      </c>
      <c r="L104" s="145"/>
      <c r="O104" s="1" t="s">
        <v>127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2229.3200000000033</v>
      </c>
      <c r="L105" s="145"/>
      <c r="O105" s="1" t="s">
        <v>128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34017.51</v>
      </c>
      <c r="L106" s="145"/>
      <c r="O106" s="1" t="s">
        <v>129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34017.51</v>
      </c>
      <c r="L107" s="145"/>
      <c r="O107" s="1" t="s">
        <v>130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131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132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58713.02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3935.19</v>
      </c>
      <c r="L111" s="145"/>
      <c r="O111" s="1" t="s">
        <v>134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54672.67</v>
      </c>
      <c r="L112" s="145"/>
      <c r="O112" s="1" t="s">
        <v>135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4040.3499999999985</v>
      </c>
      <c r="L113" s="145"/>
      <c r="O113" s="1" t="s">
        <v>136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58713.02</v>
      </c>
      <c r="L114" s="145"/>
      <c r="O114" s="1" t="s">
        <v>137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58713.02</v>
      </c>
      <c r="L115" s="145"/>
      <c r="O115" s="1" t="s">
        <v>138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139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140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43516.800000000003</v>
      </c>
      <c r="H118" s="141"/>
      <c r="I118" s="141"/>
      <c r="J118" s="141"/>
      <c r="L118" s="48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80.540000000000006</v>
      </c>
      <c r="L119" s="48"/>
      <c r="O119" s="1" t="s">
        <v>142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36507.33</v>
      </c>
      <c r="L120" s="48"/>
      <c r="O120" s="1" t="s">
        <v>143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7009.4700000000012</v>
      </c>
      <c r="L121" s="48"/>
      <c r="O121" s="1" t="s">
        <v>144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43516.800000000003</v>
      </c>
      <c r="L122" s="48"/>
      <c r="O122" s="1" t="s">
        <v>145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43516.800000000003</v>
      </c>
      <c r="L123" s="48"/>
      <c r="O123" s="1" t="s">
        <v>146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8"/>
      <c r="O125" s="1" t="s">
        <v>148</v>
      </c>
    </row>
    <row r="126" spans="1:15" ht="32.25" hidden="1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20794.12</v>
      </c>
      <c r="H126" s="141"/>
      <c r="I126" s="141"/>
      <c r="J126" s="141"/>
      <c r="L126" s="48"/>
    </row>
    <row r="127" spans="1:15" ht="32.25" hidden="1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1493.29</v>
      </c>
      <c r="L127" s="48"/>
      <c r="O127" s="1" t="s">
        <v>150</v>
      </c>
    </row>
    <row r="128" spans="1:15" ht="32.25" hidden="1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18943.18</v>
      </c>
      <c r="L128" s="48"/>
      <c r="O128" s="1" t="s">
        <v>151</v>
      </c>
    </row>
    <row r="129" spans="1:15" ht="32.25" hidden="1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1850.9399999999987</v>
      </c>
      <c r="L129" s="48"/>
      <c r="O129" s="1" t="s">
        <v>152</v>
      </c>
    </row>
    <row r="130" spans="1:15" ht="32.25" hidden="1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20794.12</v>
      </c>
      <c r="L130" s="48"/>
      <c r="O130" s="1" t="s">
        <v>153</v>
      </c>
    </row>
    <row r="131" spans="1:15" ht="32.25" hidden="1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20794.12</v>
      </c>
      <c r="L131" s="48"/>
      <c r="O131" s="1" t="s">
        <v>154</v>
      </c>
    </row>
    <row r="132" spans="1:15" ht="32.25" hidden="1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8"/>
      <c r="O132" s="1" t="s">
        <v>155</v>
      </c>
    </row>
    <row r="133" spans="1:15" ht="32.25" hidden="1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8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36" t="s">
        <v>45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2</v>
      </c>
      <c r="O144" t="s">
        <v>174</v>
      </c>
    </row>
    <row r="145" spans="1:15" ht="18.75" customHeight="1" outlineLevel="1">
      <c r="A145" s="136" t="s">
        <v>46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6" t="s">
        <v>177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17077.53</v>
      </c>
      <c r="O146" t="s">
        <v>176</v>
      </c>
    </row>
    <row r="149" spans="1:15" ht="52.5" customHeight="1">
      <c r="A149" s="161" t="s">
        <v>197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3" t="s">
        <v>71</v>
      </c>
      <c r="B154" s="163"/>
      <c r="C154" s="163"/>
      <c r="D154" s="163"/>
      <c r="E154" s="27">
        <f>ПТО!G1</f>
        <v>-25668.15</v>
      </c>
    </row>
    <row r="155" spans="1:15" ht="34.5" customHeight="1">
      <c r="A155" s="162" t="s">
        <v>72</v>
      </c>
      <c r="B155" s="162"/>
      <c r="C155" s="162"/>
      <c r="D155" s="162"/>
      <c r="E155" s="28">
        <f>J13</f>
        <v>74523.3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57</v>
      </c>
      <c r="I157" s="146" t="s">
        <v>21</v>
      </c>
      <c r="J157" s="146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 ИТП.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5400</v>
      </c>
      <c r="G158" s="143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12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ИТП.</v>
      </c>
    </row>
    <row r="159" spans="1:15" ht="28.5" customHeight="1">
      <c r="A159" s="138" t="str">
        <f t="shared" si="14"/>
        <v>Услуги промышленных альпинистов.</v>
      </c>
      <c r="B159" s="138"/>
      <c r="C159" s="138"/>
      <c r="D159" s="138"/>
      <c r="E159" s="138"/>
      <c r="F159" s="143">
        <f t="shared" si="15"/>
        <v>4000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76</v>
      </c>
      <c r="N159" s="1" t="str">
        <v>Услуги промышленных альпинистов.</v>
      </c>
    </row>
    <row r="160" spans="1:15" ht="28.5" customHeight="1">
      <c r="A160" s="138" t="str">
        <f t="shared" si="14"/>
        <v>Приобретение и установка железного листа на торец МКД.</v>
      </c>
      <c r="B160" s="138"/>
      <c r="C160" s="138"/>
      <c r="D160" s="138"/>
      <c r="E160" s="138"/>
      <c r="F160" s="143">
        <f t="shared" si="15"/>
        <v>4000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76</v>
      </c>
      <c r="N160" s="1" t="str">
        <v>Приобретение и установка железного листа на торец МКД.</v>
      </c>
    </row>
    <row r="161" spans="1:14" ht="28.5" customHeight="1">
      <c r="A161" s="138" t="str">
        <f>IF(N161&gt;0,N161,0)</f>
        <v>Приобретение поливочного шланга, лейки для летнего водопровода.</v>
      </c>
      <c r="B161" s="138"/>
      <c r="C161" s="138"/>
      <c r="D161" s="138"/>
      <c r="E161" s="138"/>
      <c r="F161" s="143">
        <f t="shared" si="15"/>
        <v>4250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Приобретение поливочного шланга, лейки для летнего водопровода.</v>
      </c>
    </row>
    <row r="162" spans="1:14" ht="28.5" customHeight="1">
      <c r="A162" s="138" t="str">
        <f t="shared" si="14"/>
        <v>Замена АКБ охранной сигнализации.</v>
      </c>
      <c r="B162" s="138"/>
      <c r="C162" s="138"/>
      <c r="D162" s="138"/>
      <c r="E162" s="138"/>
      <c r="F162" s="143">
        <f t="shared" si="15"/>
        <v>431.25</v>
      </c>
      <c r="G162" s="143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Замена АКБ охранной сигнализации.</v>
      </c>
    </row>
    <row r="163" spans="1:14" ht="28.5" customHeight="1">
      <c r="A163" s="138" t="str">
        <f t="shared" si="14"/>
        <v>Изготовление газонного ограждения.</v>
      </c>
      <c r="B163" s="138"/>
      <c r="C163" s="138"/>
      <c r="D163" s="138"/>
      <c r="E163" s="138"/>
      <c r="F163" s="143">
        <f t="shared" si="15"/>
        <v>73040</v>
      </c>
      <c r="G163" s="143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Изготовление газонного ограждения.</v>
      </c>
    </row>
    <row r="164" spans="1:14" ht="28.5" customHeight="1">
      <c r="A164" s="138" t="str">
        <f t="shared" ref="A164:A187" si="18">IF(N164&gt;0,N164,0)</f>
        <v>Замена прибора учета тепловой энергии.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885</v>
      </c>
      <c r="G164" s="143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Замена прибора учета тепловой энергии.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76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76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76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76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76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76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76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76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76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76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63" t="s">
        <v>73</v>
      </c>
      <c r="B190" s="163"/>
      <c r="C190" s="163"/>
      <c r="D190" s="163"/>
      <c r="E190" s="27">
        <f>SUM(F158:G187)</f>
        <v>92006.25</v>
      </c>
    </row>
    <row r="191" spans="1:14" ht="51.75" customHeight="1">
      <c r="A191" s="163" t="s">
        <v>74</v>
      </c>
      <c r="B191" s="163"/>
      <c r="C191" s="163"/>
      <c r="D191" s="163"/>
      <c r="E191" s="27">
        <f>E190+E154-E155</f>
        <v>-8185.1999999999971</v>
      </c>
    </row>
    <row r="192" spans="1:14">
      <c r="A192" s="105" t="s">
        <v>178</v>
      </c>
    </row>
    <row r="193" spans="1:10" ht="62.25" customHeight="1">
      <c r="A193" s="137" t="s">
        <v>77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0">
        <f>ПТО!G12</f>
        <v>1200</v>
      </c>
      <c r="I194" s="51" t="s">
        <v>79</v>
      </c>
    </row>
    <row r="195" spans="1:10" ht="18.75" customHeight="1">
      <c r="A195" s="135" t="str">
        <f>ПТО!F13</f>
        <v xml:space="preserve">  -  техническое обслуживание охранной сигнализации</v>
      </c>
      <c r="B195" s="135"/>
      <c r="C195" s="135"/>
      <c r="D195" s="135"/>
      <c r="E195" s="135"/>
      <c r="F195" s="135"/>
      <c r="G195" s="135"/>
      <c r="H195" s="50">
        <f>ПТО!G13</f>
        <v>5400</v>
      </c>
      <c r="I195" s="51" t="s">
        <v>79</v>
      </c>
    </row>
    <row r="196" spans="1:10" ht="18.75" customHeight="1">
      <c r="A196" s="135" t="str">
        <f>ПТО!F14</f>
        <v xml:space="preserve">  -  работы по выбору (решению) общего собрания или совета дома</v>
      </c>
      <c r="B196" s="135"/>
      <c r="C196" s="135"/>
      <c r="D196" s="135"/>
      <c r="E196" s="135"/>
      <c r="F196" s="135"/>
      <c r="G196" s="135"/>
      <c r="H196" s="50">
        <f>ПТО!G14</f>
        <v>75400</v>
      </c>
      <c r="I196" s="51" t="s">
        <v>79</v>
      </c>
    </row>
    <row r="197" spans="1:10" ht="18.75" hidden="1" customHeight="1">
      <c r="A197" s="135">
        <f>ПТО!F15</f>
        <v>0</v>
      </c>
      <c r="B197" s="135"/>
      <c r="C197" s="135"/>
      <c r="D197" s="135"/>
      <c r="E197" s="135"/>
      <c r="F197" s="135"/>
      <c r="G197" s="135"/>
      <c r="H197" s="50">
        <f>ПТО!G15</f>
        <v>0</v>
      </c>
      <c r="I197" s="51" t="s">
        <v>79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50">
        <f>ПТО!G16</f>
        <v>0</v>
      </c>
      <c r="I198" s="53" t="s">
        <v>79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50">
        <f>ПТО!G17</f>
        <v>0</v>
      </c>
      <c r="I199" s="51" t="s">
        <v>79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50">
        <f>ПТО!G18</f>
        <v>0</v>
      </c>
      <c r="I200" s="51" t="s">
        <v>79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0">
        <f>ПТО!G19</f>
        <v>0</v>
      </c>
      <c r="I201" s="51" t="s">
        <v>79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0">
        <f>ПТО!G20</f>
        <v>0</v>
      </c>
      <c r="I202" s="51" t="s">
        <v>79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0">
        <f>ПТО!G21</f>
        <v>0</v>
      </c>
      <c r="I203" s="51" t="s">
        <v>79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0">
        <f>ПТО!G22</f>
        <v>0</v>
      </c>
      <c r="I204" s="51" t="s">
        <v>79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0">
        <f>ПТО!G23</f>
        <v>0</v>
      </c>
      <c r="I205" s="51" t="s">
        <v>79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0">
        <f>ПТО!G24</f>
        <v>0</v>
      </c>
      <c r="I206" s="51" t="s">
        <v>79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0">
        <f>ПТО!G25</f>
        <v>0</v>
      </c>
      <c r="I207" s="51" t="s">
        <v>79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0">
        <f>ПТО!G26</f>
        <v>0</v>
      </c>
      <c r="I208" s="51" t="s">
        <v>79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0">
        <f>ПТО!G27</f>
        <v>0</v>
      </c>
      <c r="I209" s="51" t="s">
        <v>79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0">
        <f>ПТО!G28</f>
        <v>0</v>
      </c>
      <c r="I210" s="51" t="s">
        <v>79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0">
        <f>ПТО!G29</f>
        <v>0</v>
      </c>
      <c r="I211" s="51" t="s">
        <v>79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0">
        <f>ПТО!G30</f>
        <v>0</v>
      </c>
      <c r="I212" s="51" t="s">
        <v>79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82000</v>
      </c>
      <c r="I214" s="57" t="s">
        <v>81</v>
      </c>
    </row>
  </sheetData>
  <sheetProtection algorithmName="SHA-512" hashValue="zKwZvSVe/u/mXrI4FQ4kzCEDCMqTS0WZ9FruFWFTohfCVDKHMKeTZU0bSBWo2y1WlHnyAX72AJd+EJ8gCRLoNg==" saltValue="+vlgKhlAy31NrtJLVBrxY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5" sqref="A45:E45"/>
    </sheetView>
  </sheetViews>
  <sheetFormatPr defaultRowHeight="15"/>
  <cols>
    <col min="1" max="1" width="54.140625" style="3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25">
        <f>-25668.15</f>
        <v>-25668.15</v>
      </c>
    </row>
    <row r="2" spans="1:12" ht="18.75" customHeight="1">
      <c r="A2" s="133" t="s">
        <v>195</v>
      </c>
      <c r="B2" s="120" t="s">
        <v>185</v>
      </c>
      <c r="C2" s="122">
        <v>12</v>
      </c>
      <c r="D2" s="119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181</v>
      </c>
      <c r="B3" s="120" t="s">
        <v>186</v>
      </c>
      <c r="C3" s="122">
        <v>1</v>
      </c>
      <c r="D3" s="121">
        <v>4000</v>
      </c>
      <c r="E3" s="124" t="s">
        <v>187</v>
      </c>
      <c r="F3" s="30"/>
      <c r="G3" s="30"/>
      <c r="L3" s="33" t="str">
        <f t="shared" si="0"/>
        <v>ТР</v>
      </c>
    </row>
    <row r="4" spans="1:12" ht="18.75" customHeight="1">
      <c r="A4" s="134" t="s">
        <v>199</v>
      </c>
      <c r="B4" s="120" t="s">
        <v>186</v>
      </c>
      <c r="C4" s="120">
        <v>1</v>
      </c>
      <c r="D4" s="121">
        <v>4000</v>
      </c>
      <c r="E4" s="124" t="s">
        <v>188</v>
      </c>
      <c r="F4" s="30"/>
      <c r="G4" s="30"/>
      <c r="L4" s="33" t="str">
        <f t="shared" si="0"/>
        <v>ТР</v>
      </c>
    </row>
    <row r="5" spans="1:12" ht="18.75" customHeight="1">
      <c r="A5" s="123" t="s">
        <v>182</v>
      </c>
      <c r="B5" s="120" t="s">
        <v>186</v>
      </c>
      <c r="C5" s="120">
        <v>1</v>
      </c>
      <c r="D5" s="121">
        <v>4250</v>
      </c>
      <c r="E5" s="124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127" t="s">
        <v>183</v>
      </c>
      <c r="B6" s="128" t="s">
        <v>186</v>
      </c>
      <c r="C6" s="128">
        <v>1</v>
      </c>
      <c r="D6" s="129">
        <v>431.25</v>
      </c>
      <c r="E6" s="130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123" t="s">
        <v>184</v>
      </c>
      <c r="B7" s="120" t="s">
        <v>186</v>
      </c>
      <c r="C7" s="120">
        <v>1</v>
      </c>
      <c r="D7" s="121">
        <v>73040</v>
      </c>
      <c r="E7" s="126" t="s">
        <v>191</v>
      </c>
      <c r="F7" s="46"/>
      <c r="G7" s="46"/>
      <c r="K7" s="47"/>
      <c r="L7" s="33" t="str">
        <f t="shared" si="0"/>
        <v>ТР</v>
      </c>
    </row>
    <row r="8" spans="1:12" ht="18.75" customHeight="1">
      <c r="A8" s="131" t="s">
        <v>192</v>
      </c>
      <c r="B8" s="132" t="s">
        <v>186</v>
      </c>
      <c r="C8" s="43">
        <v>1</v>
      </c>
      <c r="D8" s="44">
        <v>885</v>
      </c>
      <c r="E8" s="126" t="s">
        <v>194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77</v>
      </c>
      <c r="G11" s="112"/>
      <c r="L11" s="33">
        <f t="shared" si="0"/>
        <v>0</v>
      </c>
    </row>
    <row r="12" spans="1:12" ht="31.5">
      <c r="A12" s="30"/>
      <c r="F12" s="113" t="s">
        <v>78</v>
      </c>
      <c r="G12" s="114">
        <v>1200</v>
      </c>
      <c r="L12" s="33">
        <f t="shared" si="0"/>
        <v>0</v>
      </c>
    </row>
    <row r="13" spans="1:12" ht="31.5">
      <c r="A13" s="30"/>
      <c r="F13" s="113" t="s">
        <v>196</v>
      </c>
      <c r="G13" s="114">
        <v>5400</v>
      </c>
      <c r="L13" s="33">
        <f t="shared" si="0"/>
        <v>0</v>
      </c>
    </row>
    <row r="14" spans="1:12" ht="31.5">
      <c r="A14" s="30"/>
      <c r="F14" s="113" t="s">
        <v>198</v>
      </c>
      <c r="G14" s="114">
        <v>75400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14357.76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14357.76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54559.32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54559.32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29125.68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29125.68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16408.8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16408.8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6973.8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6973.8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28715.4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28715.4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password="CC1C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45" sqref="A45:E4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190</v>
      </c>
      <c r="F1" s="61">
        <v>1139.5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69615.48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228839.55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154316.25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F1*5.45*12</f>
        <v>74523.3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215861.2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215861.2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215861.2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82593.829999999958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6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6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6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6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5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5"/>
      <c r="N26" s="64"/>
    </row>
    <row r="27" spans="1:15" ht="18.75" customHeight="1">
      <c r="A27" s="71" t="s">
        <v>109</v>
      </c>
      <c r="B27" s="76" t="s">
        <v>4</v>
      </c>
      <c r="C27" s="87">
        <v>50639.46</v>
      </c>
      <c r="D27" s="82" t="s">
        <v>60</v>
      </c>
      <c r="E27" s="65"/>
      <c r="F27" s="65"/>
      <c r="G27" s="65"/>
      <c r="H27" s="65"/>
      <c r="I27" s="65"/>
      <c r="J27" s="65"/>
      <c r="M27" s="165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5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5"/>
      <c r="N29" s="64"/>
    </row>
    <row r="30" spans="1:15" ht="18.75" customHeight="1">
      <c r="A30" s="71" t="s">
        <v>112</v>
      </c>
      <c r="B30" s="76" t="s">
        <v>18</v>
      </c>
      <c r="C30" s="87">
        <v>72121.72</v>
      </c>
      <c r="D30" s="82" t="s">
        <v>66</v>
      </c>
      <c r="E30" s="65"/>
      <c r="F30" s="65"/>
      <c r="G30" s="65"/>
      <c r="H30" s="65"/>
      <c r="I30" s="65"/>
      <c r="J30" s="65"/>
      <c r="M30" s="165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5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5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5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5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80990.94</v>
      </c>
      <c r="F37" s="95" t="s">
        <v>171</v>
      </c>
      <c r="G37" s="67"/>
      <c r="H37" s="67"/>
      <c r="I37" s="67"/>
      <c r="L37" s="64"/>
      <c r="M37" s="164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73964.33</v>
      </c>
      <c r="D38" s="95" t="s">
        <v>169</v>
      </c>
      <c r="E38" s="69"/>
      <c r="G38" s="68"/>
      <c r="H38" s="68"/>
      <c r="L38" s="64"/>
      <c r="M38" s="164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74638.759999999995</v>
      </c>
      <c r="D39" s="95" t="s">
        <v>170</v>
      </c>
      <c r="E39" s="69"/>
      <c r="G39" s="68"/>
      <c r="H39" s="68"/>
      <c r="L39" s="64"/>
      <c r="M39" s="164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6352.1800000000076</v>
      </c>
      <c r="D40" s="81" t="s">
        <v>59</v>
      </c>
      <c r="E40" s="69"/>
      <c r="G40" s="68"/>
      <c r="H40" s="68"/>
      <c r="L40" s="64"/>
      <c r="M40" s="164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80990.94</v>
      </c>
      <c r="D41" s="81" t="s">
        <v>59</v>
      </c>
      <c r="E41" s="69"/>
      <c r="G41" s="68"/>
      <c r="H41" s="68"/>
      <c r="L41" s="64"/>
      <c r="M41" s="164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80990.94</v>
      </c>
      <c r="D42" s="81" t="s">
        <v>59</v>
      </c>
      <c r="E42" s="69"/>
      <c r="G42" s="68"/>
      <c r="H42" s="68"/>
      <c r="L42" s="64"/>
      <c r="M42" s="164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4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4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34017.51</v>
      </c>
      <c r="F45" s="95" t="s">
        <v>171</v>
      </c>
      <c r="G45" s="67"/>
      <c r="H45" s="67"/>
      <c r="L45" s="64"/>
      <c r="M45" s="164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2442.91</v>
      </c>
      <c r="D46" s="95" t="s">
        <v>172</v>
      </c>
      <c r="E46" s="69"/>
      <c r="G46" s="68"/>
      <c r="H46" s="68"/>
      <c r="L46" s="64"/>
      <c r="M46" s="164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31788.19</v>
      </c>
      <c r="D47" s="95" t="s">
        <v>170</v>
      </c>
      <c r="E47" s="69"/>
      <c r="G47" s="68"/>
      <c r="H47" s="68"/>
      <c r="L47" s="64"/>
      <c r="M47" s="164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2229.3200000000033</v>
      </c>
      <c r="D48" s="81" t="s">
        <v>59</v>
      </c>
      <c r="E48" s="69"/>
      <c r="G48" s="68"/>
      <c r="H48" s="68"/>
      <c r="L48" s="64"/>
      <c r="M48" s="164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34017.51</v>
      </c>
      <c r="D49" s="81" t="s">
        <v>59</v>
      </c>
      <c r="E49" s="69"/>
      <c r="G49" s="68"/>
      <c r="H49" s="68"/>
      <c r="L49" s="64"/>
      <c r="M49" s="164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34017.51</v>
      </c>
      <c r="D50" s="81" t="s">
        <v>59</v>
      </c>
      <c r="E50" s="69"/>
      <c r="G50" s="68"/>
      <c r="H50" s="68"/>
      <c r="L50" s="64"/>
      <c r="M50" s="164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4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4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58713.02</v>
      </c>
      <c r="F53" s="95" t="s">
        <v>171</v>
      </c>
      <c r="G53" s="67"/>
      <c r="H53" s="67"/>
      <c r="L53" s="64"/>
      <c r="M53" s="164"/>
      <c r="N53" s="64"/>
      <c r="O53" s="64"/>
    </row>
    <row r="54" spans="1:15" ht="18.75" customHeight="1">
      <c r="A54" s="74" t="s">
        <v>134</v>
      </c>
      <c r="B54" s="76" t="s">
        <v>37</v>
      </c>
      <c r="C54" s="100">
        <v>3935.19</v>
      </c>
      <c r="D54" s="95" t="s">
        <v>172</v>
      </c>
      <c r="E54" s="70"/>
      <c r="F54" s="90"/>
      <c r="G54" s="65"/>
      <c r="H54" s="65"/>
      <c r="L54" s="64"/>
      <c r="M54" s="164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54672.67</v>
      </c>
      <c r="D55" s="95" t="s">
        <v>170</v>
      </c>
      <c r="E55" s="70"/>
      <c r="G55" s="65"/>
      <c r="H55" s="65"/>
      <c r="L55" s="64"/>
      <c r="M55" s="164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4040.3499999999985</v>
      </c>
      <c r="D56" s="81" t="s">
        <v>59</v>
      </c>
      <c r="E56" s="70"/>
      <c r="G56" s="65"/>
      <c r="H56" s="65"/>
      <c r="L56" s="64"/>
      <c r="M56" s="164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58713.02</v>
      </c>
      <c r="D57" s="81" t="s">
        <v>59</v>
      </c>
      <c r="E57" s="70"/>
      <c r="G57" s="65"/>
      <c r="H57" s="65"/>
      <c r="L57" s="64"/>
      <c r="M57" s="164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58713.02</v>
      </c>
      <c r="D58" s="81" t="s">
        <v>59</v>
      </c>
      <c r="E58" s="70"/>
      <c r="G58" s="65"/>
      <c r="H58" s="65"/>
      <c r="L58" s="64"/>
      <c r="M58" s="164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4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4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43516.800000000003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100">
        <v>80.540000000000006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36507.33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7009.4700000000012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43516.800000000003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43516.800000000003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20794.12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100">
        <v>1493.29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18943.18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1850.9399999999987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20794.12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20794.12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100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45" sqref="A45:E4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6">
        <v>2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7">
        <v>17077.53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2020-03-19T03:50:31Z</dcterms:modified>
</cp:coreProperties>
</file>