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J101" i="1"/>
  <c r="J96" i="1"/>
  <c r="J95" i="1"/>
  <c r="A100" i="1"/>
  <c r="A99" i="1"/>
  <c r="A96" i="1"/>
  <c r="A95" i="1"/>
  <c r="G94" i="1"/>
  <c r="D94" i="1"/>
  <c r="A94" i="1"/>
  <c r="K94" i="1"/>
  <c r="D118" i="1" l="1"/>
  <c r="A120" i="1"/>
  <c r="A124" i="1"/>
  <c r="A110" i="1"/>
  <c r="A111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97" i="1"/>
  <c r="A101" i="1"/>
  <c r="A102" i="1"/>
  <c r="A103" i="1"/>
  <c r="A107" i="1"/>
  <c r="A134" i="1"/>
  <c r="A135" i="1"/>
  <c r="A139" i="1"/>
  <c r="F94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H187" i="1"/>
  <c r="F175" i="1"/>
  <c r="H166" i="1"/>
  <c r="F165" i="1"/>
  <c r="F177" i="1"/>
  <c r="H170" i="1"/>
  <c r="H164" i="1"/>
  <c r="F187" i="1"/>
  <c r="H182" i="1"/>
  <c r="H177" i="1"/>
  <c r="F179" i="1"/>
  <c r="F167" i="1"/>
  <c r="F181" i="1"/>
  <c r="F171" i="1"/>
  <c r="F168" i="1"/>
  <c r="H184" i="1"/>
  <c r="F178" i="1"/>
  <c r="F184" i="1"/>
  <c r="H167" i="1"/>
  <c r="F172" i="1"/>
  <c r="H168" i="1"/>
  <c r="F173" i="1"/>
  <c r="F176" i="1"/>
  <c r="H186" i="1"/>
  <c r="H172" i="1"/>
  <c r="H179" i="1"/>
  <c r="H178" i="1"/>
  <c r="H165" i="1"/>
  <c r="H171" i="1"/>
  <c r="F180" i="1"/>
  <c r="H176" i="1"/>
  <c r="H173" i="1"/>
  <c r="F185" i="1"/>
  <c r="F182" i="1"/>
  <c r="H169" i="1"/>
  <c r="F169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<sst xmlns="http://schemas.openxmlformats.org/spreadsheetml/2006/main" count="556" uniqueCount="205">
  <si>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</si>
  <si>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</si>
  <si>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</si>
  <si>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</si>
  <si>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</si>
  <si>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</si>
  <si>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</si>
  <si>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</si>
  <si>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</si>
  <si>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</si>
  <si>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</si>
  <si>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</si>
  <si>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</si>
  <si>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</si>
  <si>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</si>
  <si>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</si>
  <si>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</si>
  <si>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</si>
  <si>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</si>
  <si>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</si>
  <si>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</si>
  <si>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</si>
  <si>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</si>
  <si>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</si>
  <si>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</si>
  <si>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</si>
  <si>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</si>
  <si>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</si>
  <si>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</si>
  <si>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</si>
  <si>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</si>
  <si>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</si>
  <si>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</si>
  <si>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</si>
  <si>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</si>
  <si>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</si>
  <si>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</si>
  <si>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</si>
  <si>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</si>
  <si>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</si>
  <si>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</si>
  <si>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</si>
  <si>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</si>
  <si>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</si>
  <si>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</si>
  <si>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</si>
  <si>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</si>
  <si>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</si>
  <si>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</si>
  <si>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</si>
  <si>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</si>
  <si>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</si>
  <si>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</si>
  <si>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</si>
  <si>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</si>
  <si>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</si>
  <si>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</si>
  <si>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</si>
  <si>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</si>
  <si>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</si>
  <si>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</si>
  <si>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</si>
  <si>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</si>
  <si>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</si>
  <si>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</si>
  <si>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</si>
  <si>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</si>
  <si>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</si>
  <si>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</si>
  <si>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</si>
  <si>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</si>
  <si>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</si>
  <si>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</si>
  <si>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</si>
  <si>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</si>
  <si>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</si>
  <si>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</si>
  <si>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</si>
  <si>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Сброс снега с кровли.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</si>
  <si>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</si>
  <si>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</si>
  <si>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</si>
  <si>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</si>
  <si>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</si>
  <si>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</si>
  <si>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</si>
  <si>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</si>
  <si>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</si>
  <si>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</si>
  <si>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</si>
  <si>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</si>
  <si>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</si>
  <si>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</si>
  <si>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</si>
  <si>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</si>
  <si>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</si>
  <si>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</si>
  <si>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</si>
  <si>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</si>
  <si>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</si>
  <si>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</si>
  <si>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</si>
  <si>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</si>
  <si>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</si>
  <si>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</si>
  <si>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</si>
  <si>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</si>
  <si>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</si>
  <si>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</si>
  <si>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</si>
  <si>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</si>
  <si>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</si>
  <si>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</si>
  <si>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</si>
  <si>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</si>
  <si>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</si>
  <si>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</si>
  <si>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</si>
  <si>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</si>
  <si>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</si>
  <si>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</si>
  <si>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</si>
  <si>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</si>
  <si>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</si>
  <si>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</si>
  <si>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</si>
  <si>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</si>
  <si>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</si>
  <si>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</si>
  <si>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</si>
  <si>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</si>
  <si>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</si>
  <si>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</si>
  <si>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</si>
  <si>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</si>
  <si>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</si>
  <si>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</si>
  <si>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</si>
  <si>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</si>
  <si>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</si>
  <si>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</si>
  <si>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</si>
  <si>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</si>
  <si>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</si>
  <si>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</si>
  <si>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</si>
  <si>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</si>
  <si>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</si>
  <si>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</si>
  <si>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</si>
  <si>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</si>
  <si>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</si>
  <si>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</si>
  <si>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</si>
  <si>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</si>
  <si>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</si>
  <si>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</si>
  <si>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</si>
  <si>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</si>
  <si>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</si>
  <si>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</si>
  <si>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</si>
  <si>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</si>
  <si>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</si>
  <si>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</si>
  <si>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</si>
  <si>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</si>
  <si>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</si>
  <si>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</si>
  <si>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</si>
  <si>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</si>
  <si>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</si>
  <si>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</si>
  <si>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</si>
  <si>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</si>
  <si>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</si>
  <si>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</si>
  <si>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</si>
  <si>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</si>
  <si>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</si>
  <si>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</si>
  <si>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</si>
  <si>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</si>
  <si>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</si>
  <si>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</si>
  <si>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</si>
  <si>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Чернышевского, 17А</t>
  </si>
  <si>
    <t>Отчет об исполнении договора управления многоквартирного дома 
Чернышевского, 17А в части текущего ремонта</t>
  </si>
  <si>
    <t>Приобретение и замена теплообменника ГВС.</t>
  </si>
  <si>
    <t>Замена фильтра на ХВС.</t>
  </si>
  <si>
    <t>Замена фланцевого фильтра в ИТП, на линии подпитки ХВС.</t>
  </si>
  <si>
    <t>ежегодно</t>
  </si>
  <si>
    <t>разово</t>
  </si>
  <si>
    <t>АВР от 14.02.2019, Решение, счет №С-99 от 05.02.2019</t>
  </si>
  <si>
    <t>АВР от 28.01.2019</t>
  </si>
  <si>
    <t>АВР от 14.02.2019</t>
  </si>
  <si>
    <t>АВР от 28.07.2019</t>
  </si>
  <si>
    <t>площадь дома</t>
  </si>
  <si>
    <t>АВР от 04.09.2019</t>
  </si>
  <si>
    <t>Аварийная замена циркуляционного насоса ГВС в ИТП.</t>
  </si>
  <si>
    <t>АВР от 28.11.2019</t>
  </si>
  <si>
    <t xml:space="preserve">  -  монтаж системы видеонаблюдения</t>
  </si>
  <si>
    <t xml:space="preserve">  -  благоустройство придомовой территории</t>
  </si>
  <si>
    <t xml:space="preserve">Монтаж коврового покрытия в тамбурах. </t>
  </si>
  <si>
    <t xml:space="preserve">  -  ремонт насосов ХВС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</si>
</sst>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</cellStyleXfs>
  <cellXfs count="17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6" fillId="0" borderId="0" xfId="5" applyNumberFormat="1" applyBorder="1" applyAlignment="1"/>
    <xf numFmtId="0" fontId="6" fillId="0" borderId="0" xfId="5" applyFill="1" applyBorder="1" applyAlignment="1">
      <alignment horizontal="center" vertical="center"/>
    </xf>
    <xf numFmtId="0" fontId="6" fillId="0" borderId="0" xfId="5" applyBorder="1" applyAlignment="1">
      <alignment horizontal="center"/>
    </xf>
    <xf numFmtId="0" fontId="6" fillId="0" borderId="0" xfId="5" applyFill="1" applyBorder="1" applyAlignment="1">
      <alignment horizontal="center"/>
    </xf>
    <xf numFmtId="0" fontId="21" fillId="0" borderId="0" xfId="5" applyFont="1" applyFill="1" applyBorder="1" applyAlignment="1">
      <alignment vertical="center" wrapText="1"/>
    </xf>
    <xf numFmtId="0" fontId="21" fillId="0" borderId="0" xfId="5" applyFont="1" applyFill="1" applyBorder="1" applyAlignment="1"/>
    <xf numFmtId="4" fontId="6" fillId="0" borderId="0" xfId="5" applyNumberFormat="1" applyFill="1" applyBorder="1" applyAlignment="1">
      <alignment vertical="center"/>
    </xf>
    <xf numFmtId="0" fontId="6" fillId="0" borderId="0" xfId="5" applyFill="1" applyBorder="1" applyAlignment="1">
      <alignment vertical="center"/>
    </xf>
    <xf numFmtId="4" fontId="6" fillId="0" borderId="0" xfId="5" applyNumberFormat="1" applyFill="1" applyBorder="1" applyAlignment="1"/>
    <xf numFmtId="0" fontId="6" fillId="0" borderId="0" xfId="5" applyFill="1" applyBorder="1"/>
    <xf numFmtId="0" fontId="21" fillId="0" borderId="0" xfId="5" applyFont="1" applyFill="1" applyBorder="1" applyAlignment="1">
      <alignment wrapText="1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2" fontId="14" fillId="0" borderId="0" xfId="0" applyNumberFormat="1" applyFont="1" applyFill="1" applyBorder="1" applyAlignment="1">
      <alignment wrapText="1"/>
    </xf>
    <xf numFmtId="0" fontId="1" fillId="0" borderId="0" xfId="4" applyFont="1" applyFill="1" applyBorder="1" applyAlignment="1"/>
    <xf numFmtId="4" fontId="13" fillId="0" borderId="0" xfId="0" applyNumberFormat="1" applyFont="1" applyBorder="1"/>
    <xf numFmtId="0" fontId="2" fillId="0" borderId="0" xfId="4" applyFont="1" applyFill="1" applyBorder="1" applyAlignment="1">
      <alignment horizontal="center"/>
    </xf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7" sqref="K8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2" t="s">
        <v>186</v>
      </c>
      <c r="B2" s="162"/>
      <c r="C2" s="162"/>
      <c r="D2" s="162"/>
      <c r="E2" s="162"/>
      <c r="F2" s="162"/>
      <c r="G2" s="162"/>
      <c r="H2" s="162"/>
      <c r="I2" s="162"/>
      <c r="J2" s="162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43466</v>
      </c>
      <c r="K4" s="112"/>
      <c r="L4" s="112"/>
      <c r="M4" s="112"/>
      <c r="N4" s="112"/>
    </row>
    <row r="5" spans="1:18">
      <c r="A5" s="1" t="s">
        <v>1</v>
      </c>
      <c r="E5" s="119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2"/>
      <c r="L8" s="163"/>
      <c r="M8" s="112"/>
      <c r="N8" s="112"/>
      <c r="O8" s="72" t="s">
        <v>91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2"/>
      <c r="L9" s="163"/>
      <c r="M9" s="112"/>
      <c r="N9" s="112"/>
      <c r="O9" s="72" t="s">
        <v>92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111337.09</v>
      </c>
      <c r="K10" s="112"/>
      <c r="L10" s="163"/>
      <c r="M10" s="112"/>
      <c r="N10" s="112"/>
      <c r="O10" s="72" t="s">
        <v>93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583480.48199999996</v>
      </c>
      <c r="K11" s="112"/>
      <c r="L11" s="163"/>
      <c r="M11" s="112"/>
      <c r="N11" s="112"/>
      <c r="O11" s="72" t="s">
        <v>94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447713.61</v>
      </c>
      <c r="K12" s="112"/>
      <c r="L12" s="163"/>
      <c r="M12" s="112"/>
      <c r="N12" s="112"/>
      <c r="O12" s="72" t="s">
        <v>95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135766.872</v>
      </c>
      <c r="K13" s="112"/>
      <c r="L13" s="163"/>
      <c r="M13" s="112"/>
      <c r="N13" s="112"/>
      <c r="O13" s="72" t="s">
        <v>96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2"/>
      <c r="L14" s="163"/>
      <c r="M14" s="112"/>
      <c r="N14" s="112"/>
      <c r="O14" s="72" t="s">
        <v>97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566790.57999999996</v>
      </c>
      <c r="K15" s="112"/>
      <c r="L15" s="163"/>
      <c r="M15" s="112"/>
      <c r="N15" s="112"/>
      <c r="O15" s="72" t="s">
        <v>98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566790.57999999996</v>
      </c>
      <c r="K16" s="112"/>
      <c r="L16" s="163"/>
      <c r="M16" s="112"/>
      <c r="N16" s="112"/>
      <c r="O16" s="72" t="s">
        <v>99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2"/>
      <c r="L17" s="163"/>
      <c r="M17" s="112"/>
      <c r="N17" s="112"/>
      <c r="O17" s="72" t="s">
        <v>100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2"/>
      <c r="L18" s="163"/>
      <c r="M18" s="112"/>
      <c r="N18" s="112"/>
      <c r="O18" s="72" t="s">
        <v>101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2"/>
      <c r="L19" s="163"/>
      <c r="M19" s="112"/>
      <c r="N19" s="112"/>
      <c r="O19" s="72" t="s">
        <v>102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2"/>
      <c r="L20" s="163"/>
      <c r="M20" s="112"/>
      <c r="N20" s="112"/>
      <c r="O20" s="72" t="s">
        <v>103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566790.57999999996</v>
      </c>
      <c r="K21" s="112"/>
      <c r="L21" s="163"/>
      <c r="M21" s="112"/>
      <c r="N21" s="112"/>
      <c r="O21" s="72" t="s">
        <v>104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2"/>
      <c r="L22" s="163"/>
      <c r="M22" s="112"/>
      <c r="N22" s="112"/>
      <c r="O22" s="72" t="s">
        <v>105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2"/>
      <c r="L23" s="163"/>
      <c r="M23" s="112"/>
      <c r="N23" s="112"/>
      <c r="O23" s="72" t="s">
        <v>106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128026.99199999997</v>
      </c>
      <c r="K24" s="112"/>
      <c r="L24" s="163"/>
      <c r="M24" s="112"/>
      <c r="N24" s="112"/>
      <c r="O24" s="72" t="s">
        <v>107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12"/>
      <c r="L27" s="164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141209.04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2"/>
      <c r="L28" s="164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0" t="str">
        <f>ПТО!A40</f>
        <v>Работы по содержанию лифта (лифтов)</v>
      </c>
      <c r="B29" s="140"/>
      <c r="C29" s="140"/>
      <c r="D29" s="140"/>
      <c r="E29" s="140"/>
      <c r="F29" s="141">
        <f>VLOOKUP(A29,ПТО!$A$39:$D$53,2,FALSE)</f>
        <v>54134.879999999997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2"/>
      <c r="L29" s="164"/>
      <c r="M29" s="112"/>
      <c r="N29" s="112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42391.32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2"/>
      <c r="L30" s="164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34371.360000000001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2"/>
      <c r="L31" s="164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2"/>
      <c r="L32" s="164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11457.12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2"/>
      <c r="L33" s="164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53848.44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2"/>
      <c r="L34" s="164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0"/>
      <c r="C35" s="140"/>
      <c r="D35" s="140"/>
      <c r="E35" s="140"/>
      <c r="F35" s="141">
        <f>VLOOKUP(A35,ПТО!$A$39:$D$53,2,FALSE)</f>
        <v>114284.76</v>
      </c>
      <c r="G35" s="141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12"/>
      <c r="L35" s="164"/>
      <c r="M35" s="118"/>
      <c r="N35" s="112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2"/>
      <c r="L36" s="164"/>
      <c r="M36" s="118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2"/>
      <c r="L37" s="164"/>
      <c r="M37" s="118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2"/>
      <c r="L38" s="164"/>
      <c r="M38" s="118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2"/>
      <c r="L39" s="164"/>
      <c r="M39" s="118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2"/>
      <c r="L40" s="164"/>
      <c r="M40" s="118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2"/>
      <c r="L41" s="164"/>
      <c r="M41" s="118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2"/>
      <c r="L42" s="164"/>
      <c r="M42" s="118"/>
      <c r="N42" s="112"/>
      <c r="O42" s="23">
        <f t="shared" si="1"/>
        <v>0</v>
      </c>
      <c r="R42" s="1" t="s">
        <v>75</v>
      </c>
    </row>
    <row r="43" spans="1:18" ht="51" customHeight="1" outlineLevel="1">
      <c r="A43" s="140" t="str">
        <f>ПТО!A2</f>
        <v>Техническое освидетельствование лифта.</v>
      </c>
      <c r="B43" s="140"/>
      <c r="C43" s="140"/>
      <c r="D43" s="140"/>
      <c r="E43" s="140"/>
      <c r="F43" s="141">
        <f>VLOOKUP(A43,ПТО!$A$2:$D$31,4,FALSE)</f>
        <v>8100</v>
      </c>
      <c r="G43" s="141"/>
      <c r="H43" s="19" t="str">
        <f>VLOOKUP(A43,ПТО!$A$2:$D$31,2,FALSE)</f>
        <v>ежегодно</v>
      </c>
      <c r="I43" s="142">
        <f>VLOOKUP(A43,ПТО!$A$2:$D$31,3,FALSE)</f>
        <v>1</v>
      </c>
      <c r="J43" s="142"/>
      <c r="K43" s="112"/>
      <c r="L43" s="164"/>
      <c r="M43" s="118"/>
      <c r="N43" s="112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0" t="str">
        <f>ПТО!A3</f>
        <v>Приобретение и замена теплообменника ГВС.</v>
      </c>
      <c r="B44" s="140"/>
      <c r="C44" s="140"/>
      <c r="D44" s="140"/>
      <c r="E44" s="140"/>
      <c r="F44" s="141">
        <f>VLOOKUP(A44,ПТО!$A$2:$D$31,4,FALSE)</f>
        <v>104700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2"/>
      <c r="L44" s="164"/>
      <c r="M44" s="118"/>
      <c r="N44" s="112"/>
      <c r="O44" s="23" t="str">
        <f t="shared" si="1"/>
        <v>Приобретение и замена теплообменника ГВС.</v>
      </c>
      <c r="R44" s="22" t="s">
        <v>76</v>
      </c>
    </row>
    <row r="45" spans="1:18" ht="51" customHeight="1" outlineLevel="1">
      <c r="A45" s="140" t="str">
        <f>ПТО!A4</f>
        <v>Замена фильтра на ХВС.</v>
      </c>
      <c r="B45" s="140"/>
      <c r="C45" s="140"/>
      <c r="D45" s="140"/>
      <c r="E45" s="140"/>
      <c r="F45" s="141">
        <f>VLOOKUP(A45,ПТО!$A$2:$D$31,4,FALSE)</f>
        <v>3556.05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2"/>
      <c r="L45" s="164"/>
      <c r="M45" s="118"/>
      <c r="N45" s="112"/>
      <c r="O45" s="23" t="str">
        <f t="shared" si="1"/>
        <v>Замена фильтра на ХВС.</v>
      </c>
      <c r="R45" s="22" t="s">
        <v>76</v>
      </c>
    </row>
    <row r="46" spans="1:18" ht="51" customHeight="1" outlineLevel="1">
      <c r="A46" s="140" t="str">
        <f>ПТО!A5</f>
        <v>Сброс снега с кровли.</v>
      </c>
      <c r="B46" s="140"/>
      <c r="C46" s="140"/>
      <c r="D46" s="140"/>
      <c r="E46" s="140"/>
      <c r="F46" s="141">
        <f>VLOOKUP(A46,ПТО!$A$2:$D$31,4,FALSE)</f>
        <v>5000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2"/>
      <c r="L46" s="164"/>
      <c r="M46" s="118"/>
      <c r="N46" s="112"/>
      <c r="O46" s="23" t="str">
        <f t="shared" si="1"/>
        <v>Сброс снега с кровли.</v>
      </c>
      <c r="R46" s="22" t="s">
        <v>76</v>
      </c>
    </row>
    <row r="47" spans="1:18" ht="51" customHeight="1" outlineLevel="1">
      <c r="A47" s="140" t="str">
        <f>ПТО!A6</f>
        <v>Замена фланцевого фильтра в ИТП, на линии подпитки ХВС.</v>
      </c>
      <c r="B47" s="140"/>
      <c r="C47" s="140"/>
      <c r="D47" s="140"/>
      <c r="E47" s="140"/>
      <c r="F47" s="141">
        <f>VLOOKUP(A47,ПТО!$A$2:$D$31,4,FALSE)</f>
        <v>3367.67</v>
      </c>
      <c r="G47" s="141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2"/>
      <c r="L47" s="164"/>
      <c r="M47" s="118"/>
      <c r="N47" s="112"/>
      <c r="O47" s="23" t="str">
        <f t="shared" si="1"/>
        <v>Замена фланцевого фильтра в ИТП, на линии подпитки ХВС.</v>
      </c>
      <c r="R47" s="22" t="s">
        <v>76</v>
      </c>
    </row>
    <row r="48" spans="1:18" ht="51" customHeight="1" outlineLevel="1">
      <c r="A48" s="140" t="str">
        <f>ПТО!A7</f>
        <v>Аварийная замена циркуляционного насоса ГВС в ИТП.</v>
      </c>
      <c r="B48" s="140"/>
      <c r="C48" s="140"/>
      <c r="D48" s="140"/>
      <c r="E48" s="140"/>
      <c r="F48" s="141">
        <f>VLOOKUP(A48,ПТО!$A$2:$D$31,4,FALSE)</f>
        <v>9150</v>
      </c>
      <c r="G48" s="141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2"/>
      <c r="L48" s="164"/>
      <c r="M48" s="118"/>
      <c r="N48" s="112"/>
      <c r="O48" s="23" t="str">
        <f t="shared" si="1"/>
        <v>Аварийная замена циркуляционного насоса ГВС в ИТП.</v>
      </c>
      <c r="R48" s="22" t="s">
        <v>76</v>
      </c>
    </row>
    <row r="49" spans="1:18" ht="51" customHeight="1" outlineLevel="1">
      <c r="A49" s="140" t="str">
        <f>ПТО!A8</f>
        <v xml:space="preserve">Монтаж коврового покрытия в тамбурах. </v>
      </c>
      <c r="B49" s="140"/>
      <c r="C49" s="140"/>
      <c r="D49" s="140"/>
      <c r="E49" s="140"/>
      <c r="F49" s="141">
        <f>VLOOKUP(A49,ПТО!$A$2:$D$31,4,FALSE)</f>
        <v>3408</v>
      </c>
      <c r="G49" s="141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12"/>
      <c r="L49" s="164"/>
      <c r="M49" s="118"/>
      <c r="N49" s="112"/>
      <c r="O49" s="23" t="str">
        <f t="shared" si="1"/>
        <v xml:space="preserve">Монтаж коврового покрытия в тамбурах. </v>
      </c>
      <c r="R49" s="22" t="s">
        <v>76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2"/>
      <c r="L50" s="164"/>
      <c r="M50" s="118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2"/>
      <c r="L51" s="164"/>
      <c r="M51" s="118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2"/>
      <c r="L52" s="164"/>
      <c r="M52" s="118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2"/>
      <c r="L53" s="164"/>
      <c r="M53" s="118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2"/>
      <c r="L54" s="164"/>
      <c r="M54" s="118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2"/>
      <c r="L55" s="164"/>
      <c r="M55" s="118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2"/>
      <c r="L56" s="164"/>
      <c r="M56" s="118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2"/>
      <c r="L57" s="164"/>
      <c r="M57" s="118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2"/>
      <c r="L58" s="164"/>
      <c r="M58" s="118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2"/>
      <c r="L59" s="164"/>
      <c r="M59" s="118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2"/>
      <c r="L60" s="164"/>
      <c r="M60" s="118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2"/>
      <c r="L61" s="164"/>
      <c r="M61" s="118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2"/>
      <c r="L62" s="164"/>
      <c r="M62" s="118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2"/>
      <c r="L63" s="164"/>
      <c r="M63" s="118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2"/>
      <c r="L64" s="164"/>
      <c r="M64" s="118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2"/>
      <c r="L65" s="164"/>
      <c r="M65" s="118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2"/>
      <c r="L66" s="164"/>
      <c r="M66" s="118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2"/>
      <c r="L67" s="164"/>
      <c r="M67" s="118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2"/>
      <c r="L68" s="164"/>
      <c r="M68" s="118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2"/>
      <c r="L69" s="164"/>
      <c r="M69" s="118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2"/>
      <c r="L70" s="164"/>
      <c r="M70" s="118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8"/>
      <c r="L71" s="164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2"/>
      <c r="L72" s="164"/>
      <c r="M72" s="118"/>
      <c r="N72" s="112"/>
      <c r="O72" s="23">
        <f t="shared" si="1"/>
        <v>0</v>
      </c>
      <c r="R72" s="22" t="s">
        <v>76</v>
      </c>
    </row>
    <row r="73" spans="1:16384">
      <c r="A73" s="107" t="s">
        <v>183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2"/>
      <c r="L75" s="147"/>
      <c r="M75" s="112"/>
      <c r="N75" s="112"/>
      <c r="O75" s="72" t="s">
        <v>108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2"/>
      <c r="L76" s="147"/>
      <c r="M76" s="112"/>
      <c r="N76" s="112"/>
      <c r="O76" s="72" t="s">
        <v>109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2"/>
      <c r="L77" s="147"/>
      <c r="M77" s="112"/>
      <c r="N77" s="112"/>
      <c r="O77" s="72" t="s">
        <v>110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9">
        <f>VLOOKUP(O78,АО,3,FALSE)</f>
        <v>0</v>
      </c>
      <c r="K78" s="112"/>
      <c r="L78" s="147"/>
      <c r="M78" s="112"/>
      <c r="N78" s="112"/>
      <c r="O78" s="72" t="s">
        <v>111</v>
      </c>
    </row>
    <row r="79" spans="1:16384">
      <c r="A79" s="117" t="s">
        <v>183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9">
        <f t="shared" ref="J81:J90" si="2">VLOOKUP(O81,АО,3,FALSE)</f>
        <v>0</v>
      </c>
      <c r="K81" s="112"/>
      <c r="L81" s="165"/>
      <c r="M81" s="112"/>
      <c r="N81" s="112"/>
      <c r="O81" s="72" t="s">
        <v>112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9">
        <f t="shared" si="2"/>
        <v>0</v>
      </c>
      <c r="K82" s="112"/>
      <c r="L82" s="165"/>
      <c r="M82" s="112"/>
      <c r="N82" s="112"/>
      <c r="O82" s="72" t="s">
        <v>113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47310.12</v>
      </c>
      <c r="K83" s="112"/>
      <c r="L83" s="165"/>
      <c r="M83" s="112"/>
      <c r="N83" s="112"/>
      <c r="O83" s="72" t="s">
        <v>114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65"/>
      <c r="M84" s="112"/>
      <c r="N84" s="112"/>
      <c r="O84" s="72" t="s">
        <v>115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65"/>
      <c r="M85" s="112"/>
      <c r="N85" s="112"/>
      <c r="O85" s="72" t="s">
        <v>116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24422.54</v>
      </c>
      <c r="K86" s="112"/>
      <c r="L86" s="165"/>
      <c r="M86" s="112"/>
      <c r="N86" s="112"/>
      <c r="O86" s="72" t="s">
        <v>117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65"/>
      <c r="M87" s="112"/>
      <c r="N87" s="112"/>
      <c r="O87" s="72" t="s">
        <v>118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65"/>
      <c r="M88" s="112"/>
      <c r="N88" s="112"/>
      <c r="O88" s="72" t="s">
        <v>119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65"/>
      <c r="M89" s="112"/>
      <c r="N89" s="112"/>
      <c r="O89" s="72" t="s">
        <v>120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65"/>
      <c r="M90" s="112"/>
      <c r="N90" s="112"/>
      <c r="O90" s="72" t="s">
        <v>121</v>
      </c>
    </row>
    <row r="91" spans="1:15">
      <c r="A91" s="107" t="s">
        <v>183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9" t="s">
        <v>48</v>
      </c>
      <c r="B93" s="149"/>
      <c r="C93" s="149"/>
      <c r="D93" s="152" t="s">
        <v>49</v>
      </c>
      <c r="E93" s="152"/>
      <c r="F93" s="10" t="s">
        <v>50</v>
      </c>
      <c r="G93" s="149" t="s">
        <v>51</v>
      </c>
      <c r="H93" s="149"/>
      <c r="I93" s="149"/>
      <c r="J93" s="149"/>
      <c r="K93" s="112"/>
      <c r="L93" s="112"/>
      <c r="M93" s="112"/>
      <c r="N93" s="112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134112.39000000001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122477.07</v>
      </c>
      <c r="L95" s="166"/>
      <c r="O95" s="1" t="s">
        <v>122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140409.31</v>
      </c>
      <c r="L96" s="166"/>
      <c r="O96" s="1" t="s">
        <v>123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66"/>
      <c r="O97" s="1" t="s">
        <v>124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134112.39000000001</v>
      </c>
      <c r="L98" s="166"/>
      <c r="O98" s="1" t="s">
        <v>125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134112.39000000001</v>
      </c>
      <c r="L99" s="166"/>
      <c r="O99" s="1" t="s">
        <v>126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127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128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49995.08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3590.31</v>
      </c>
      <c r="L103" s="166"/>
      <c r="O103" s="1" t="s">
        <v>131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58809.279999999999</v>
      </c>
      <c r="L104" s="166"/>
      <c r="O104" s="1" t="s">
        <v>132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66"/>
      <c r="O105" s="1" t="s">
        <v>133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49995.08</v>
      </c>
      <c r="L106" s="166"/>
      <c r="O106" s="1" t="s">
        <v>134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49995.08</v>
      </c>
      <c r="L107" s="166"/>
      <c r="O107" s="1" t="s">
        <v>135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136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137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82623.740000000005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5537.78</v>
      </c>
      <c r="L111" s="166"/>
      <c r="O111" s="1" t="s">
        <v>139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98621.19</v>
      </c>
      <c r="L112" s="166"/>
      <c r="O112" s="1" t="s">
        <v>140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66"/>
      <c r="O113" s="1" t="s">
        <v>141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82623.740000000005</v>
      </c>
      <c r="L114" s="166"/>
      <c r="O114" s="1" t="s">
        <v>142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82623.740000000005</v>
      </c>
      <c r="L115" s="166"/>
      <c r="O115" s="1" t="s">
        <v>143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144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145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106696.35</v>
      </c>
      <c r="H118" s="151"/>
      <c r="I118" s="151"/>
      <c r="J118" s="151"/>
      <c r="L118" s="49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197.47</v>
      </c>
      <c r="L119" s="49"/>
      <c r="O119" s="1" t="s">
        <v>147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92604.46</v>
      </c>
      <c r="L120" s="49"/>
      <c r="O120" s="1" t="s">
        <v>148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14091.89</v>
      </c>
      <c r="L121" s="49"/>
      <c r="O121" s="1" t="s">
        <v>149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106696.35</v>
      </c>
      <c r="L122" s="49"/>
      <c r="O122" s="1" t="s">
        <v>150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106696.35</v>
      </c>
      <c r="L123" s="49"/>
      <c r="O123" s="1" t="s">
        <v>151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9"/>
      <c r="O124" s="1" t="s">
        <v>152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9"/>
      <c r="O125" s="1" t="s">
        <v>153</v>
      </c>
    </row>
    <row r="126" spans="1:15" ht="32.25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0">
        <f>VLOOKUP("гвс",АО,5,FALSE)</f>
        <v>26985.3</v>
      </c>
      <c r="H126" s="151"/>
      <c r="I126" s="151"/>
      <c r="J126" s="151"/>
      <c r="L126" s="49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1937.9</v>
      </c>
      <c r="L127" s="49"/>
      <c r="O127" s="1" t="s">
        <v>155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32856.199999999997</v>
      </c>
      <c r="L128" s="49"/>
      <c r="O128" s="1" t="s">
        <v>156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9"/>
      <c r="O129" s="1" t="s">
        <v>157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26985.3</v>
      </c>
      <c r="L130" s="49"/>
      <c r="O130" s="1" t="s">
        <v>158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26985.3</v>
      </c>
      <c r="L131" s="49"/>
      <c r="O131" s="1" t="s">
        <v>159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9"/>
      <c r="O132" s="1" t="s">
        <v>160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9"/>
      <c r="O133" s="1" t="s">
        <v>161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9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9"/>
      <c r="O135" s="1" t="s">
        <v>163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9"/>
      <c r="O136" s="1" t="s">
        <v>164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9"/>
      <c r="O137" s="1" t="s">
        <v>165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9"/>
      <c r="O138" s="1" t="s">
        <v>166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9"/>
      <c r="O139" s="1" t="s">
        <v>167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9"/>
      <c r="O140" s="1" t="s">
        <v>168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9"/>
      <c r="O141" s="1" t="s">
        <v>169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2</v>
      </c>
      <c r="O144" t="s">
        <v>179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180</v>
      </c>
    </row>
    <row r="146" spans="1:15" ht="30" customHeight="1" outlineLevel="1">
      <c r="A146" s="148" t="s">
        <v>182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28025.15</v>
      </c>
      <c r="O146" t="s">
        <v>181</v>
      </c>
    </row>
    <row r="149" spans="1:15" ht="52.5" customHeight="1">
      <c r="A149" s="144" t="s">
        <v>187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3" t="s">
        <v>71</v>
      </c>
      <c r="B154" s="143"/>
      <c r="C154" s="143"/>
      <c r="D154" s="143"/>
      <c r="E154" s="27">
        <f>ПТО!G1</f>
        <v>-93288.75</v>
      </c>
    </row>
    <row r="155" spans="1:15" ht="34.5" customHeight="1">
      <c r="A155" s="145" t="s">
        <v>72</v>
      </c>
      <c r="B155" s="145"/>
      <c r="C155" s="145"/>
      <c r="D155" s="145"/>
      <c r="E155" s="28">
        <f>J13</f>
        <v>135766.872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40" t="str">
        <f t="shared" ref="A158:A163" si="14">IF(N158&gt;0,N158,0)</f>
        <v>Техническое освидетельствование лифта.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8100</v>
      </c>
      <c r="G158" s="141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1</v>
      </c>
      <c r="J158" s="142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0" t="str">
        <f t="shared" si="14"/>
        <v>Приобретение и замена теплообменника ГВС.</v>
      </c>
      <c r="B159" s="140"/>
      <c r="C159" s="140"/>
      <c r="D159" s="140"/>
      <c r="E159" s="140"/>
      <c r="F159" s="141">
        <f t="shared" si="15"/>
        <v>104700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76</v>
      </c>
      <c r="N159" s="1" t="str">
        <v>Приобретение и замена теплообменника ГВС.</v>
      </c>
    </row>
    <row r="160" spans="1:15" ht="28.5" customHeight="1">
      <c r="A160" s="140" t="str">
        <f t="shared" si="14"/>
        <v>Замена фильтра на ХВС.</v>
      </c>
      <c r="B160" s="140"/>
      <c r="C160" s="140"/>
      <c r="D160" s="140"/>
      <c r="E160" s="140"/>
      <c r="F160" s="141">
        <f t="shared" si="15"/>
        <v>3556.05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76</v>
      </c>
      <c r="N160" s="1" t="str">
        <v>Замена фильтра на ХВС.</v>
      </c>
    </row>
    <row r="161" spans="1:14" ht="28.5" customHeight="1">
      <c r="A161" s="140" t="str">
        <f>IF(N161&gt;0,N161,0)</f>
        <v>Сброс снега с кровли.</v>
      </c>
      <c r="B161" s="140"/>
      <c r="C161" s="140"/>
      <c r="D161" s="140"/>
      <c r="E161" s="140"/>
      <c r="F161" s="141">
        <f t="shared" si="15"/>
        <v>5000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76</v>
      </c>
      <c r="N161" s="1" t="str">
        <v>Сброс снега с кровли.</v>
      </c>
    </row>
    <row r="162" spans="1:14" ht="28.5" customHeight="1">
      <c r="A162" s="140" t="str">
        <f t="shared" si="14"/>
        <v>Замена фланцевого фильтра в ИТП, на линии подпитки ХВС.</v>
      </c>
      <c r="B162" s="140"/>
      <c r="C162" s="140"/>
      <c r="D162" s="140"/>
      <c r="E162" s="140"/>
      <c r="F162" s="141">
        <f t="shared" si="15"/>
        <v>3367.67</v>
      </c>
      <c r="G162" s="141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76</v>
      </c>
      <c r="N162" s="1" t="str">
        <v>Замена фланцевого фильтра в ИТП, на линии подпитки ХВС.</v>
      </c>
    </row>
    <row r="163" spans="1:14" ht="28.5" customHeight="1">
      <c r="A163" s="140" t="str">
        <f t="shared" si="14"/>
        <v>Аварийная замена циркуляционного насоса ГВС в ИТП.</v>
      </c>
      <c r="B163" s="140"/>
      <c r="C163" s="140"/>
      <c r="D163" s="140"/>
      <c r="E163" s="140"/>
      <c r="F163" s="141">
        <f t="shared" si="15"/>
        <v>9150</v>
      </c>
      <c r="G163" s="141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76</v>
      </c>
      <c r="N163" s="1" t="str">
        <v>Аварийная замена циркуляционного насоса ГВС в ИТП.</v>
      </c>
    </row>
    <row r="164" spans="1:14" ht="28.5" customHeight="1">
      <c r="A164" s="140" t="str">
        <f t="shared" ref="A164:A187" si="18">IF(N164&gt;0,N164,0)</f>
        <v xml:space="preserve">Монтаж коврового покрытия в тамбурах. 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3408</v>
      </c>
      <c r="G164" s="141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76</v>
      </c>
      <c r="N164" s="1" t="str">
        <v xml:space="preserve">Монтаж коврового покрытия в тамбурах. 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76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76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76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76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76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76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76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76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76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76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76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76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76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76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76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76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76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76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76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76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76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76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76</v>
      </c>
      <c r="N187" s="1">
        <v>0</v>
      </c>
    </row>
    <row r="188" spans="1:14" ht="29.25" customHeight="1">
      <c r="A188" s="107" t="s">
        <v>183</v>
      </c>
    </row>
    <row r="189" spans="1:14" ht="29.25" customHeight="1">
      <c r="A189" s="107" t="s">
        <v>183</v>
      </c>
    </row>
    <row r="190" spans="1:14" ht="36.75" customHeight="1">
      <c r="A190" s="143" t="s">
        <v>73</v>
      </c>
      <c r="B190" s="143"/>
      <c r="C190" s="143"/>
      <c r="D190" s="143"/>
      <c r="E190" s="27">
        <f>SUM(F158:G187)</f>
        <v>137281.72</v>
      </c>
    </row>
    <row r="191" spans="1:14" ht="51.75" customHeight="1">
      <c r="A191" s="143" t="s">
        <v>74</v>
      </c>
      <c r="B191" s="143"/>
      <c r="C191" s="143"/>
      <c r="D191" s="143"/>
      <c r="E191" s="27">
        <f>E190+E154-E155</f>
        <v>-91773.902000000002</v>
      </c>
    </row>
    <row r="192" spans="1:14">
      <c r="A192" s="107" t="s">
        <v>183</v>
      </c>
    </row>
    <row r="193" spans="1:10" ht="62.25" customHeight="1">
      <c r="A193" s="168" t="s">
        <v>79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1">
        <f>ПТО!G12</f>
        <v>1200</v>
      </c>
      <c r="I194" s="52" t="s">
        <v>81</v>
      </c>
    </row>
    <row r="195" spans="1:10" ht="18.75" customHeight="1">
      <c r="A195" s="167" t="str">
        <f>ПТО!F13</f>
        <v xml:space="preserve">  -  техническое освидетельствование лифта</v>
      </c>
      <c r="B195" s="167"/>
      <c r="C195" s="167"/>
      <c r="D195" s="167"/>
      <c r="E195" s="167"/>
      <c r="F195" s="167"/>
      <c r="G195" s="167"/>
      <c r="H195" s="51">
        <f>ПТО!G13</f>
        <v>8100</v>
      </c>
      <c r="I195" s="52" t="s">
        <v>81</v>
      </c>
    </row>
    <row r="196" spans="1:10" ht="18.75" customHeight="1">
      <c r="A196" s="167" t="str">
        <f>ПТО!F14</f>
        <v xml:space="preserve">  -  обслуживание ТП и кабельных линий</v>
      </c>
      <c r="B196" s="167"/>
      <c r="C196" s="167"/>
      <c r="D196" s="167"/>
      <c r="E196" s="167"/>
      <c r="F196" s="167"/>
      <c r="G196" s="167"/>
      <c r="H196" s="51">
        <f>ПТО!G14</f>
        <v>15000</v>
      </c>
      <c r="I196" s="52" t="s">
        <v>81</v>
      </c>
    </row>
    <row r="197" spans="1:10" ht="18.75" customHeight="1">
      <c r="A197" s="167" t="str">
        <f>ПТО!F15</f>
        <v xml:space="preserve">  -  передача бесхозных эл. сети и ТП</v>
      </c>
      <c r="B197" s="167"/>
      <c r="C197" s="167"/>
      <c r="D197" s="167"/>
      <c r="E197" s="167"/>
      <c r="F197" s="167"/>
      <c r="G197" s="167"/>
      <c r="H197" s="51">
        <f>ПТО!G15</f>
        <v>12000</v>
      </c>
      <c r="I197" s="52" t="s">
        <v>81</v>
      </c>
    </row>
    <row r="198" spans="1:10" ht="18.75" customHeight="1">
      <c r="A198" s="167" t="str">
        <f>ПТО!F16</f>
        <v xml:space="preserve">  -  монтаж системы видеонаблюдения</v>
      </c>
      <c r="B198" s="167"/>
      <c r="C198" s="167"/>
      <c r="D198" s="167"/>
      <c r="E198" s="167"/>
      <c r="F198" s="167"/>
      <c r="G198" s="167"/>
      <c r="H198" s="51">
        <f>ПТО!G16</f>
        <v>150000</v>
      </c>
      <c r="I198" s="54" t="s">
        <v>81</v>
      </c>
    </row>
    <row r="199" spans="1:10" ht="18.75" customHeight="1">
      <c r="A199" s="167" t="str">
        <f>ПТО!F17</f>
        <v xml:space="preserve">  -  благоустройство придомовой территории</v>
      </c>
      <c r="B199" s="167"/>
      <c r="C199" s="167"/>
      <c r="D199" s="167"/>
      <c r="E199" s="167"/>
      <c r="F199" s="167"/>
      <c r="G199" s="167"/>
      <c r="H199" s="51">
        <f>ПТО!G17</f>
        <v>5000</v>
      </c>
      <c r="I199" s="52" t="s">
        <v>81</v>
      </c>
    </row>
    <row r="200" spans="1:10">
      <c r="A200" s="167" t="str">
        <f>ПТО!F18</f>
        <v xml:space="preserve">  -  ремонт насосов ХВС</v>
      </c>
      <c r="B200" s="167"/>
      <c r="C200" s="167"/>
      <c r="D200" s="167"/>
      <c r="E200" s="167"/>
      <c r="F200" s="167"/>
      <c r="G200" s="167"/>
      <c r="H200" s="51">
        <f>ПТО!G18</f>
        <v>26000</v>
      </c>
      <c r="I200" s="52" t="s">
        <v>81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1">
        <f>ПТО!G19</f>
        <v>0</v>
      </c>
      <c r="I201" s="52" t="s">
        <v>81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1">
        <f>ПТО!G20</f>
        <v>0</v>
      </c>
      <c r="I202" s="52" t="s">
        <v>81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1">
        <f>ПТО!G21</f>
        <v>0</v>
      </c>
      <c r="I203" s="52" t="s">
        <v>81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1">
        <f>ПТО!G22</f>
        <v>0</v>
      </c>
      <c r="I204" s="52" t="s">
        <v>81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1">
        <f>ПТО!G23</f>
        <v>0</v>
      </c>
      <c r="I205" s="52" t="s">
        <v>81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1">
        <f>ПТО!G24</f>
        <v>0</v>
      </c>
      <c r="I206" s="52" t="s">
        <v>81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1">
        <f>ПТО!G25</f>
        <v>0</v>
      </c>
      <c r="I207" s="52" t="s">
        <v>81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1">
        <f>ПТО!G26</f>
        <v>0</v>
      </c>
      <c r="I208" s="52" t="s">
        <v>81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1">
        <f>ПТО!G27</f>
        <v>0</v>
      </c>
      <c r="I209" s="52" t="s">
        <v>81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1">
        <f>ПТО!G28</f>
        <v>0</v>
      </c>
      <c r="I210" s="52" t="s">
        <v>81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1">
        <f>ПТО!G29</f>
        <v>0</v>
      </c>
      <c r="I211" s="52" t="s">
        <v>81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1">
        <f>ПТО!G30</f>
        <v>0</v>
      </c>
      <c r="I212" s="52" t="s">
        <v>81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1">
        <f>ПТО!G31</f>
        <v>0</v>
      </c>
      <c r="I213" s="52" t="s">
        <v>81</v>
      </c>
    </row>
    <row r="214" spans="1:9">
      <c r="A214" s="55" t="s">
        <v>85</v>
      </c>
      <c r="B214" s="56"/>
      <c r="C214" s="56"/>
      <c r="D214" s="56"/>
      <c r="E214" s="56"/>
      <c r="F214" s="56"/>
      <c r="G214" s="56"/>
      <c r="H214" s="57">
        <f>SUM(H194:H213)</f>
        <v>217300</v>
      </c>
      <c r="I214" s="58" t="s">
        <v>86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A17" sqref="A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-93288.75</f>
        <v>-93288.75</v>
      </c>
    </row>
    <row r="2" spans="1:12" ht="18.75" customHeight="1">
      <c r="A2" s="125" t="s">
        <v>77</v>
      </c>
      <c r="B2" s="122" t="s">
        <v>191</v>
      </c>
      <c r="C2" s="122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188</v>
      </c>
      <c r="B3" s="121" t="s">
        <v>192</v>
      </c>
      <c r="C3" s="121">
        <v>1</v>
      </c>
      <c r="D3" s="126">
        <v>104700</v>
      </c>
      <c r="E3" s="127" t="s">
        <v>193</v>
      </c>
      <c r="F3" s="30"/>
      <c r="G3" s="30"/>
      <c r="L3" s="33" t="str">
        <f t="shared" si="0"/>
        <v>ТР</v>
      </c>
    </row>
    <row r="4" spans="1:12" ht="18.75" customHeight="1">
      <c r="A4" s="125" t="s">
        <v>189</v>
      </c>
      <c r="B4" s="123" t="s">
        <v>192</v>
      </c>
      <c r="C4" s="123">
        <v>1</v>
      </c>
      <c r="D4" s="128">
        <v>3556.05</v>
      </c>
      <c r="E4" s="129" t="s">
        <v>194</v>
      </c>
      <c r="F4" s="30"/>
      <c r="G4" s="30"/>
      <c r="L4" s="33" t="str">
        <f t="shared" si="0"/>
        <v>ТР</v>
      </c>
    </row>
    <row r="5" spans="1:12" ht="18.75" customHeight="1">
      <c r="A5" s="125" t="s">
        <v>78</v>
      </c>
      <c r="B5" s="123" t="s">
        <v>192</v>
      </c>
      <c r="C5" s="123">
        <v>1</v>
      </c>
      <c r="D5" s="128">
        <v>5000</v>
      </c>
      <c r="E5" s="129" t="s">
        <v>195</v>
      </c>
      <c r="F5" s="46"/>
      <c r="G5" s="46"/>
      <c r="K5" s="48"/>
      <c r="L5" s="33" t="str">
        <f t="shared" si="0"/>
        <v>ТР</v>
      </c>
    </row>
    <row r="6" spans="1:12" ht="30" customHeight="1">
      <c r="A6" s="130" t="s">
        <v>190</v>
      </c>
      <c r="B6" s="123" t="s">
        <v>192</v>
      </c>
      <c r="C6" s="123">
        <v>1</v>
      </c>
      <c r="D6" s="128">
        <v>3367.67</v>
      </c>
      <c r="E6" s="129" t="s">
        <v>196</v>
      </c>
      <c r="F6" s="46"/>
      <c r="G6" s="46"/>
      <c r="K6" s="48"/>
      <c r="L6" s="33" t="str">
        <f t="shared" si="0"/>
        <v>ТР</v>
      </c>
    </row>
    <row r="7" spans="1:12" ht="18.75" customHeight="1">
      <c r="A7" s="133" t="s">
        <v>199</v>
      </c>
      <c r="B7" s="132" t="s">
        <v>192</v>
      </c>
      <c r="C7" s="45">
        <v>1</v>
      </c>
      <c r="D7" s="48">
        <v>9150</v>
      </c>
      <c r="E7" s="131" t="s">
        <v>198</v>
      </c>
      <c r="F7" s="47"/>
      <c r="G7" s="47"/>
      <c r="K7" s="48"/>
      <c r="L7" s="33" t="str">
        <f t="shared" si="0"/>
        <v>ТР</v>
      </c>
    </row>
    <row r="8" spans="1:12" ht="18.75" customHeight="1">
      <c r="A8" s="137" t="s">
        <v>203</v>
      </c>
      <c r="B8" s="135" t="s">
        <v>192</v>
      </c>
      <c r="C8" s="43">
        <v>1</v>
      </c>
      <c r="D8" s="44">
        <v>3408</v>
      </c>
      <c r="E8" s="134" t="s">
        <v>200</v>
      </c>
      <c r="F8" s="47"/>
      <c r="G8" s="47"/>
      <c r="K8" s="44"/>
      <c r="L8" s="33" t="str">
        <f t="shared" si="0"/>
        <v>ТР</v>
      </c>
    </row>
    <row r="9" spans="1:12">
      <c r="A9" s="46"/>
      <c r="B9" s="139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79</v>
      </c>
      <c r="G11" s="114"/>
      <c r="L11" s="33">
        <f t="shared" si="0"/>
        <v>0</v>
      </c>
    </row>
    <row r="12" spans="1:12" ht="31.5">
      <c r="A12" s="30"/>
      <c r="F12" s="115" t="s">
        <v>80</v>
      </c>
      <c r="G12" s="116">
        <v>1200</v>
      </c>
      <c r="L12" s="33">
        <f t="shared" si="0"/>
        <v>0</v>
      </c>
    </row>
    <row r="13" spans="1:12" ht="31.5">
      <c r="A13" s="30"/>
      <c r="F13" s="115" t="s">
        <v>82</v>
      </c>
      <c r="G13" s="116">
        <v>8100</v>
      </c>
      <c r="L13" s="33">
        <f t="shared" si="0"/>
        <v>0</v>
      </c>
    </row>
    <row r="14" spans="1:12" ht="31.5">
      <c r="A14" s="30"/>
      <c r="F14" s="115" t="s">
        <v>83</v>
      </c>
      <c r="G14" s="116">
        <v>15000</v>
      </c>
      <c r="L14" s="33">
        <f t="shared" si="0"/>
        <v>0</v>
      </c>
    </row>
    <row r="15" spans="1:12" ht="15.75">
      <c r="A15" s="30"/>
      <c r="F15" s="115" t="s">
        <v>84</v>
      </c>
      <c r="G15" s="116">
        <v>12000</v>
      </c>
      <c r="L15" s="33">
        <f t="shared" si="0"/>
        <v>0</v>
      </c>
    </row>
    <row r="16" spans="1:12" ht="15.75">
      <c r="A16" s="30"/>
      <c r="F16" s="115" t="s">
        <v>201</v>
      </c>
      <c r="G16" s="116">
        <v>150000</v>
      </c>
      <c r="L16" s="33">
        <f t="shared" si="0"/>
        <v>0</v>
      </c>
    </row>
    <row r="17" spans="1:12" ht="31.5">
      <c r="A17" s="30"/>
      <c r="F17" s="136" t="s">
        <v>202</v>
      </c>
      <c r="G17" s="136">
        <v>5000</v>
      </c>
      <c r="L17" s="33">
        <f t="shared" si="0"/>
        <v>0</v>
      </c>
    </row>
    <row r="18" spans="1:12" ht="15.75">
      <c r="A18" s="30"/>
      <c r="F18" s="106" t="s">
        <v>204</v>
      </c>
      <c r="G18" s="138">
        <v>26000</v>
      </c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141209.04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141209.04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184</v>
      </c>
      <c r="B40" s="38">
        <v>54134.879999999997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54134.879999999997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42391.32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42391.32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34371.360000000001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34371.360000000001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11457.12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11457.12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53848.44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53848.44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185</v>
      </c>
      <c r="B46" s="38">
        <v>114284.76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114284.76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B7TcK3MJLRxgMG/cj5jjiIJgYMJncoJUAO2H7KLYXAhMSptluKdKuC2GCnFuUTTQ/J3zIH5slnlIOZ9OTMjVzQ==" saltValue="JlTEK4POJ1XBTo20mwHyx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17" sqref="A1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197</v>
      </c>
      <c r="F1" s="62">
        <v>2386.9</v>
      </c>
    </row>
    <row r="2" spans="1:10" ht="15.75" customHeight="1">
      <c r="A2" s="72" t="s">
        <v>91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92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93</v>
      </c>
      <c r="B4" s="74" t="s">
        <v>4</v>
      </c>
      <c r="C4" s="85">
        <v>111337.09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94</v>
      </c>
      <c r="B5" s="74" t="s">
        <v>5</v>
      </c>
      <c r="C5" s="81">
        <f>SUM(C6:C8)</f>
        <v>583480.48199999996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95</v>
      </c>
      <c r="B6" s="74" t="s">
        <v>6</v>
      </c>
      <c r="C6" s="85">
        <v>447713.61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96</v>
      </c>
      <c r="B7" s="74" t="s">
        <v>7</v>
      </c>
      <c r="C7" s="85">
        <f>F1*4.74*12</f>
        <v>135766.872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98</v>
      </c>
      <c r="B9" s="74" t="s">
        <v>9</v>
      </c>
      <c r="C9" s="81">
        <f>SUM(C10:C14)</f>
        <v>566790.57999999996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99</v>
      </c>
      <c r="B10" s="74" t="s">
        <v>10</v>
      </c>
      <c r="C10" s="85">
        <v>566790.57999999996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100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101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102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104</v>
      </c>
      <c r="B15" s="74" t="s">
        <v>15</v>
      </c>
      <c r="C15" s="81">
        <f>C9</f>
        <v>566790.57999999996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107</v>
      </c>
      <c r="B18" s="74" t="s">
        <v>18</v>
      </c>
      <c r="C18" s="81">
        <f>IF(C16&gt;0,0,IF(C4&gt;0,C4+C5-C9,C5-C2-C9))</f>
        <v>128026.99199999997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170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109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110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111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171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112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113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114</v>
      </c>
      <c r="B27" s="77" t="s">
        <v>4</v>
      </c>
      <c r="C27" s="88">
        <v>47310.12</v>
      </c>
      <c r="D27" s="83" t="s">
        <v>60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115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116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117</v>
      </c>
      <c r="B30" s="77" t="s">
        <v>18</v>
      </c>
      <c r="C30" s="88">
        <v>24422.54</v>
      </c>
      <c r="D30" s="83" t="s">
        <v>66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118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119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120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121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172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134112.39000000001</v>
      </c>
      <c r="F37" s="96" t="s">
        <v>176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122</v>
      </c>
      <c r="B38" s="80" t="s">
        <v>37</v>
      </c>
      <c r="C38" s="92">
        <v>122477.07</v>
      </c>
      <c r="D38" s="96" t="s">
        <v>174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123</v>
      </c>
      <c r="B39" s="80" t="s">
        <v>38</v>
      </c>
      <c r="C39" s="93">
        <v>140409.31</v>
      </c>
      <c r="D39" s="96" t="s">
        <v>175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124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125</v>
      </c>
      <c r="B41" s="80" t="s">
        <v>40</v>
      </c>
      <c r="C41" s="95">
        <f>E37</f>
        <v>134112.39000000001</v>
      </c>
      <c r="D41" s="82" t="s">
        <v>59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126</v>
      </c>
      <c r="B42" s="80" t="s">
        <v>41</v>
      </c>
      <c r="C42" s="95">
        <f>E37</f>
        <v>134112.39000000001</v>
      </c>
      <c r="D42" s="82" t="s">
        <v>59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127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128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130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49995.08</v>
      </c>
      <c r="F45" s="96" t="s">
        <v>176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131</v>
      </c>
      <c r="B46" s="80" t="s">
        <v>37</v>
      </c>
      <c r="C46" s="92">
        <v>3590.31</v>
      </c>
      <c r="D46" s="96" t="s">
        <v>177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132</v>
      </c>
      <c r="B47" s="80" t="s">
        <v>38</v>
      </c>
      <c r="C47" s="93">
        <v>58809.279999999999</v>
      </c>
      <c r="D47" s="96" t="s">
        <v>175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133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134</v>
      </c>
      <c r="B49" s="80" t="s">
        <v>40</v>
      </c>
      <c r="C49" s="95">
        <f>E45</f>
        <v>49995.08</v>
      </c>
      <c r="D49" s="82" t="s">
        <v>59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135</v>
      </c>
      <c r="B50" s="80" t="s">
        <v>41</v>
      </c>
      <c r="C50" s="95">
        <f>E45</f>
        <v>49995.08</v>
      </c>
      <c r="D50" s="82" t="s">
        <v>59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136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137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138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82623.740000000005</v>
      </c>
      <c r="F53" s="96" t="s">
        <v>176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139</v>
      </c>
      <c r="B54" s="77" t="s">
        <v>37</v>
      </c>
      <c r="C54" s="101">
        <v>5537.78</v>
      </c>
      <c r="D54" s="96" t="s">
        <v>177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140</v>
      </c>
      <c r="B55" s="77" t="s">
        <v>38</v>
      </c>
      <c r="C55" s="88">
        <v>98621.19</v>
      </c>
      <c r="D55" s="96" t="s">
        <v>175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141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142</v>
      </c>
      <c r="B57" s="77" t="s">
        <v>40</v>
      </c>
      <c r="C57" s="95">
        <f>E53</f>
        <v>82623.740000000005</v>
      </c>
      <c r="D57" s="82" t="s">
        <v>59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143</v>
      </c>
      <c r="B58" s="77" t="s">
        <v>41</v>
      </c>
      <c r="C58" s="95">
        <f>E53</f>
        <v>82623.740000000005</v>
      </c>
      <c r="D58" s="82" t="s">
        <v>59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144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145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146</v>
      </c>
      <c r="B61" s="79" t="s">
        <v>87</v>
      </c>
      <c r="C61" s="98" t="str">
        <f>IF(E61&gt;0,"Предоставляется",0)</f>
        <v>Предоставляется</v>
      </c>
      <c r="D61" s="98" t="s">
        <v>55</v>
      </c>
      <c r="E61" s="97">
        <v>106696.35</v>
      </c>
      <c r="F61" s="96" t="s">
        <v>176</v>
      </c>
      <c r="G61" s="68"/>
      <c r="H61" s="68"/>
    </row>
    <row r="62" spans="1:15" ht="15.75" customHeight="1">
      <c r="A62" s="75" t="s">
        <v>147</v>
      </c>
      <c r="B62" s="77" t="s">
        <v>37</v>
      </c>
      <c r="C62" s="101">
        <v>197.47</v>
      </c>
      <c r="D62" s="96" t="s">
        <v>177</v>
      </c>
      <c r="E62" s="71"/>
      <c r="G62" s="66"/>
      <c r="H62" s="66"/>
    </row>
    <row r="63" spans="1:15" ht="15.75" customHeight="1">
      <c r="A63" s="75" t="s">
        <v>148</v>
      </c>
      <c r="B63" s="77" t="s">
        <v>38</v>
      </c>
      <c r="C63" s="88">
        <v>92604.46</v>
      </c>
      <c r="D63" s="96" t="s">
        <v>175</v>
      </c>
      <c r="E63" s="71"/>
      <c r="G63" s="66"/>
      <c r="H63" s="66"/>
    </row>
    <row r="64" spans="1:15" ht="15.75" customHeight="1">
      <c r="A64" s="75" t="s">
        <v>149</v>
      </c>
      <c r="B64" s="77" t="s">
        <v>39</v>
      </c>
      <c r="C64" s="95">
        <f>IF(E61-C63&lt;0,0,E61-C63)</f>
        <v>14091.89</v>
      </c>
      <c r="D64" s="82" t="s">
        <v>59</v>
      </c>
      <c r="E64" s="71"/>
      <c r="G64" s="66"/>
      <c r="H64" s="66"/>
    </row>
    <row r="65" spans="1:8" ht="15.75" customHeight="1">
      <c r="A65" s="75" t="s">
        <v>150</v>
      </c>
      <c r="B65" s="77" t="s">
        <v>40</v>
      </c>
      <c r="C65" s="95">
        <f>E61</f>
        <v>106696.35</v>
      </c>
      <c r="D65" s="82" t="s">
        <v>59</v>
      </c>
      <c r="E65" s="71"/>
      <c r="G65" s="66"/>
      <c r="H65" s="66"/>
    </row>
    <row r="66" spans="1:8" ht="15.75" customHeight="1">
      <c r="A66" s="75" t="s">
        <v>151</v>
      </c>
      <c r="B66" s="77" t="s">
        <v>41</v>
      </c>
      <c r="C66" s="95">
        <f>E61</f>
        <v>106696.35</v>
      </c>
      <c r="D66" s="82" t="s">
        <v>59</v>
      </c>
      <c r="E66" s="71"/>
      <c r="G66" s="66"/>
      <c r="H66" s="66"/>
    </row>
    <row r="67" spans="1:8" ht="15.75" customHeight="1">
      <c r="A67" s="75" t="s">
        <v>152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154</v>
      </c>
      <c r="B69" s="79" t="s">
        <v>88</v>
      </c>
      <c r="C69" s="98" t="str">
        <f>IF(E69&gt;0,"Предоставляется",0)</f>
        <v>Предоставляется</v>
      </c>
      <c r="D69" s="98" t="s">
        <v>55</v>
      </c>
      <c r="E69" s="97">
        <v>26985.3</v>
      </c>
      <c r="F69" s="96" t="s">
        <v>176</v>
      </c>
      <c r="G69" s="68"/>
      <c r="H69" s="68"/>
    </row>
    <row r="70" spans="1:8" ht="15.75" customHeight="1">
      <c r="A70" s="75" t="s">
        <v>155</v>
      </c>
      <c r="B70" s="77" t="s">
        <v>37</v>
      </c>
      <c r="C70" s="101">
        <v>1937.9</v>
      </c>
      <c r="D70" s="96" t="s">
        <v>177</v>
      </c>
      <c r="E70" s="71"/>
      <c r="G70" s="66"/>
      <c r="H70" s="66"/>
    </row>
    <row r="71" spans="1:8" ht="15.75" customHeight="1">
      <c r="A71" s="75" t="s">
        <v>156</v>
      </c>
      <c r="B71" s="77" t="s">
        <v>38</v>
      </c>
      <c r="C71" s="88">
        <v>32856.199999999997</v>
      </c>
      <c r="D71" s="96" t="s">
        <v>175</v>
      </c>
      <c r="E71" s="71"/>
      <c r="G71" s="66"/>
      <c r="H71" s="66"/>
    </row>
    <row r="72" spans="1:8" ht="15.75" customHeight="1">
      <c r="A72" s="75" t="s">
        <v>157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158</v>
      </c>
      <c r="B73" s="77" t="s">
        <v>40</v>
      </c>
      <c r="C73" s="95">
        <f>E69</f>
        <v>26985.3</v>
      </c>
      <c r="D73" s="82" t="s">
        <v>59</v>
      </c>
      <c r="E73" s="71"/>
      <c r="G73" s="66"/>
      <c r="H73" s="66"/>
    </row>
    <row r="74" spans="1:8" ht="15.75" customHeight="1">
      <c r="A74" s="75" t="s">
        <v>159</v>
      </c>
      <c r="B74" s="77" t="s">
        <v>41</v>
      </c>
      <c r="C74" s="95">
        <f>E69</f>
        <v>26985.3</v>
      </c>
      <c r="D74" s="82" t="s">
        <v>59</v>
      </c>
      <c r="E74" s="71"/>
      <c r="G74" s="66"/>
      <c r="H74" s="66"/>
    </row>
    <row r="75" spans="1:8" ht="15.75" customHeight="1">
      <c r="A75" s="75" t="s">
        <v>160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161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162</v>
      </c>
      <c r="B77" s="79" t="s">
        <v>89</v>
      </c>
      <c r="C77" s="98">
        <f>IF(E77&gt;0,"Предоставляется",0)</f>
        <v>0</v>
      </c>
      <c r="D77" s="98" t="s">
        <v>90</v>
      </c>
      <c r="E77" s="97">
        <v>0</v>
      </c>
      <c r="F77" s="96" t="s">
        <v>176</v>
      </c>
      <c r="G77" s="68"/>
      <c r="H77" s="68"/>
    </row>
    <row r="78" spans="1:8" ht="15.75" customHeight="1">
      <c r="A78" s="75" t="s">
        <v>163</v>
      </c>
      <c r="B78" s="77" t="s">
        <v>37</v>
      </c>
      <c r="C78" s="101">
        <v>0</v>
      </c>
      <c r="D78" s="96" t="s">
        <v>178</v>
      </c>
      <c r="E78" s="66"/>
      <c r="G78" s="66"/>
      <c r="H78" s="66"/>
    </row>
    <row r="79" spans="1:8" ht="15.75" customHeight="1">
      <c r="A79" s="75" t="s">
        <v>164</v>
      </c>
      <c r="B79" s="77" t="s">
        <v>38</v>
      </c>
      <c r="C79" s="88">
        <v>0</v>
      </c>
      <c r="D79" s="96" t="s">
        <v>175</v>
      </c>
      <c r="E79" s="66"/>
      <c r="G79" s="66"/>
      <c r="H79" s="66"/>
    </row>
    <row r="80" spans="1:8" ht="15.75" customHeight="1">
      <c r="A80" s="75" t="s">
        <v>165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7" sqref="A1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179</v>
      </c>
      <c r="B2" s="61" t="s">
        <v>45</v>
      </c>
      <c r="C2" s="108">
        <v>2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180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181</v>
      </c>
      <c r="B4" s="61" t="s">
        <v>47</v>
      </c>
      <c r="C4" s="109">
        <v>28025.15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2020-03-18T07:47:27Z</dcterms:modified>
</cp:coreProperties>
</file>