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4" i="2" l="1"/>
  <c r="D3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D94" i="1"/>
  <c r="K94" i="1"/>
  <c r="A141" i="1" l="1"/>
  <c r="A98" i="1"/>
  <c r="F134" i="1"/>
  <c r="A94" i="1"/>
  <c r="A95" i="1"/>
  <c r="A99" i="1"/>
  <c r="D118" i="1"/>
  <c r="A120" i="1"/>
  <c r="A12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<sst xmlns="http://schemas.openxmlformats.org/spreadsheetml/2006/main" count="555" uniqueCount="204">
  <si>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</si>
  <si>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</si>
  <si>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</si>
  <si>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</si>
  <si>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</si>
  <si>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</si>
  <si>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</si>
  <si>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</si>
  <si>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</si>
  <si>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</si>
  <si>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</si>
  <si>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</si>
  <si>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</si>
  <si>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</si>
  <si>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</si>
  <si>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</si>
  <si>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</si>
  <si>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</si>
  <si>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</si>
  <si>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</si>
  <si>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</si>
  <si>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</si>
  <si>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</si>
  <si>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</si>
  <si>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</si>
  <si>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</si>
  <si>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</si>
  <si>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</si>
  <si>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</si>
  <si>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</si>
  <si>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</si>
  <si>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</si>
  <si>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</si>
  <si>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</si>
  <si>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</si>
  <si>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</si>
  <si>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</si>
  <si>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</si>
  <si>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</si>
  <si>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</si>
  <si>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</si>
  <si>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</si>
  <si>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</si>
  <si>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</si>
  <si>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</si>
  <si>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</si>
  <si>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</si>
  <si>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</si>
  <si>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</si>
  <si>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</si>
  <si>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</si>
  <si>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</si>
  <si>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</si>
  <si>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</si>
  <si>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</si>
  <si>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</si>
  <si>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</si>
  <si>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</si>
  <si>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</si>
  <si>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</si>
  <si>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</si>
  <si>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</si>
  <si>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</si>
  <si>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</si>
  <si>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</si>
  <si>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</si>
  <si>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</si>
  <si>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</si>
  <si>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</si>
  <si>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</si>
  <si>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</si>
  <si>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</si>
  <si>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</si>
  <si>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</si>
  <si>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</si>
  <si>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</si>
  <si>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</si>
  <si>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</si>
  <si>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</si>
  <si>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</si>
  <si>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</si>
  <si>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</si>
  <si>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</si>
  <si>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</si>
  <si>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</si>
  <si>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</si>
  <si>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</si>
  <si>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</si>
  <si>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</si>
  <si>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</si>
  <si>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</si>
  <si>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</si>
  <si>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</si>
  <si>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</si>
  <si>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</si>
  <si>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</si>
  <si>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</si>
  <si>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</si>
  <si>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</si>
  <si>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</si>
  <si>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</si>
  <si>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</si>
  <si>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</si>
  <si>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</si>
  <si>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</si>
  <si>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</si>
  <si>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</si>
  <si>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</si>
  <si>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</si>
  <si>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</si>
  <si>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</si>
  <si>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</si>
  <si>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</si>
  <si>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</si>
  <si>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</si>
  <si>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</si>
  <si>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</si>
  <si>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</si>
  <si>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</si>
  <si>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</si>
  <si>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</si>
  <si>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</si>
  <si>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</si>
  <si>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</si>
  <si>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</si>
  <si>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</si>
  <si>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</si>
  <si>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</si>
  <si>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</si>
  <si>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</si>
  <si>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</si>
  <si>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</si>
  <si>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</si>
  <si>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</si>
  <si>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</si>
  <si>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</si>
  <si>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</si>
  <si>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</si>
  <si>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</si>
  <si>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</si>
  <si>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</si>
  <si>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</si>
  <si>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</si>
  <si>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</si>
  <si>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</si>
  <si>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</si>
  <si>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</si>
  <si>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</si>
  <si>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</si>
  <si>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</si>
  <si>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</si>
  <si>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</si>
  <si>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</si>
  <si>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</si>
  <si>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</si>
  <si>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</si>
  <si>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</si>
  <si>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</si>
  <si>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</si>
  <si>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</si>
  <si>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</si>
  <si>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</si>
  <si>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</si>
  <si>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</si>
  <si>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</si>
  <si>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</si>
  <si>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</si>
  <si>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</si>
  <si>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</si>
  <si>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</si>
  <si>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</si>
  <si>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</si>
  <si>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</si>
  <si>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</si>
  <si>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</si>
  <si>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</si>
  <si>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</si>
  <si>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</si>
  <si>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</si>
  <si>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</si>
  <si>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</si>
  <si>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</si>
  <si>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</si>
  <si>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</si>
  <si>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</si>
  <si>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системы видеонаблюдения.</t>
  </si>
  <si>
    <t>Техническое обслуживание охранной сигнализации.</t>
  </si>
  <si>
    <t>Ремонт прибора учета тепловой энергии.</t>
  </si>
  <si>
    <t>Установка светодиодных светильников.</t>
  </si>
  <si>
    <t>Ремонт подъезда.</t>
  </si>
  <si>
    <t>Укладка керамогранита на 1 этаже.</t>
  </si>
  <si>
    <t>Приобретение и установка почтовых ящиков а подъезд.</t>
  </si>
  <si>
    <t>ежегодно</t>
  </si>
  <si>
    <t>ежемесячно</t>
  </si>
  <si>
    <t>разово</t>
  </si>
  <si>
    <t>Решение, Счет №1280 от 22.11.2018</t>
  </si>
  <si>
    <t>площадь дома</t>
  </si>
  <si>
    <t>АВР от 15.11.2019, Решение, Счет от 20.05.2019</t>
  </si>
  <si>
    <t>АВР от 15.11.2019, Решение, счет от 15.02.2019</t>
  </si>
  <si>
    <t xml:space="preserve">  -  техническое обслуживание охранной сигнализации</t>
  </si>
  <si>
    <t xml:space="preserve">  -  ремонт кровли</t>
  </si>
  <si>
    <t xml:space="preserve">  -  диспетчеризация лифта</t>
  </si>
  <si>
    <t>АВР от 30.12.2019, Счет №С-1009 от 11.12.2018</t>
  </si>
  <si>
    <t>АВР от 30.12.2019, Решение, счет №241 от 03.09.2019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</si>
</sst>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8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4" fontId="2" fillId="0" borderId="0" xfId="5" applyNumberFormat="1" applyBorder="1" applyAlignment="1">
      <alignment vertical="center"/>
    </xf>
    <xf numFmtId="0" fontId="2" fillId="0" borderId="0" xfId="5" applyBorder="1" applyAlignment="1">
      <alignment horizontal="center"/>
    </xf>
    <xf numFmtId="0" fontId="2" fillId="6" borderId="0" xfId="5" applyFill="1" applyBorder="1"/>
    <xf numFmtId="0" fontId="2" fillId="0" borderId="0" xfId="5" applyNumberFormat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/>
    <xf numFmtId="0" fontId="17" fillId="6" borderId="0" xfId="5" applyFont="1" applyFill="1" applyBorder="1" applyAlignment="1"/>
    <xf numFmtId="0" fontId="2" fillId="6" borderId="0" xfId="5" applyFill="1" applyBorder="1" applyAlignment="1">
      <alignment horizontal="center"/>
    </xf>
    <xf numFmtId="4" fontId="2" fillId="6" borderId="0" xfId="5" applyNumberFormat="1" applyFill="1" applyBorder="1" applyAlignment="1"/>
    <xf numFmtId="0" fontId="0" fillId="0" borderId="0" xfId="0" applyFill="1"/>
    <xf numFmtId="0" fontId="2" fillId="0" borderId="0" xfId="5" applyFill="1" applyBorder="1" applyAlignment="1">
      <alignment horizontal="center" vertical="center"/>
    </xf>
    <xf numFmtId="4" fontId="2" fillId="0" borderId="0" xfId="5" applyNumberFormat="1" applyFill="1" applyBorder="1" applyAlignment="1">
      <alignment vertical="center"/>
    </xf>
    <xf numFmtId="0" fontId="17" fillId="0" borderId="0" xfId="5" applyFont="1" applyFill="1" applyBorder="1" applyAlignment="1"/>
    <xf numFmtId="4" fontId="2" fillId="0" borderId="0" xfId="5" applyNumberFormat="1" applyFill="1" applyBorder="1" applyAlignment="1"/>
    <xf numFmtId="0" fontId="1" fillId="0" borderId="0" xfId="5" applyFont="1" applyFill="1" applyBorder="1" applyAlignment="1"/>
    <xf numFmtId="0" fontId="10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4" t="s">
        <v>183</v>
      </c>
      <c r="B2" s="154"/>
      <c r="C2" s="154"/>
      <c r="D2" s="154"/>
      <c r="E2" s="154"/>
      <c r="F2" s="154"/>
      <c r="G2" s="154"/>
      <c r="H2" s="154"/>
      <c r="I2" s="154"/>
      <c r="J2" s="15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8" t="s">
        <v>2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0"/>
      <c r="L8" s="155"/>
      <c r="M8" s="110"/>
      <c r="N8" s="110"/>
      <c r="O8" s="70" t="s">
        <v>88</v>
      </c>
      <c r="R8" s="16"/>
    </row>
    <row r="9" spans="1:18" ht="18.75" customHeight="1" outlineLevel="1">
      <c r="A9" s="148" t="s">
        <v>3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0"/>
      <c r="L9" s="155"/>
      <c r="M9" s="110"/>
      <c r="N9" s="110"/>
      <c r="O9" s="70" t="s">
        <v>89</v>
      </c>
    </row>
    <row r="10" spans="1:18" ht="18.75" customHeight="1" outlineLevel="1">
      <c r="A10" s="148" t="s">
        <v>4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103212.17</v>
      </c>
      <c r="K10" s="110"/>
      <c r="L10" s="155"/>
      <c r="M10" s="110"/>
      <c r="N10" s="110"/>
      <c r="O10" s="70" t="s">
        <v>90</v>
      </c>
    </row>
    <row r="11" spans="1:18" outlineLevel="1">
      <c r="A11" s="148" t="s">
        <v>5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452531.37200000003</v>
      </c>
      <c r="K11" s="110"/>
      <c r="L11" s="155"/>
      <c r="M11" s="110"/>
      <c r="N11" s="110"/>
      <c r="O11" s="70" t="s">
        <v>91</v>
      </c>
    </row>
    <row r="12" spans="1:18" ht="18.75" customHeight="1" outlineLevel="1">
      <c r="A12" s="148" t="s">
        <v>6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346057.7</v>
      </c>
      <c r="K12" s="110"/>
      <c r="L12" s="155"/>
      <c r="M12" s="110"/>
      <c r="N12" s="110"/>
      <c r="O12" s="70" t="s">
        <v>92</v>
      </c>
    </row>
    <row r="13" spans="1:18" ht="18.75" customHeight="1" outlineLevel="1">
      <c r="A13" s="148" t="s">
        <v>7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106473.67200000001</v>
      </c>
      <c r="K13" s="110"/>
      <c r="L13" s="155"/>
      <c r="M13" s="110"/>
      <c r="N13" s="110"/>
      <c r="O13" s="70" t="s">
        <v>93</v>
      </c>
    </row>
    <row r="14" spans="1:18" ht="18.75" customHeight="1" outlineLevel="1">
      <c r="A14" s="148" t="s">
        <v>8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0</v>
      </c>
      <c r="K14" s="110"/>
      <c r="L14" s="155"/>
      <c r="M14" s="110"/>
      <c r="N14" s="110"/>
      <c r="O14" s="70" t="s">
        <v>94</v>
      </c>
    </row>
    <row r="15" spans="1:18" ht="18.75" customHeight="1" outlineLevel="1">
      <c r="A15" s="148" t="s">
        <v>9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440409.03</v>
      </c>
      <c r="K15" s="110"/>
      <c r="L15" s="155"/>
      <c r="M15" s="110"/>
      <c r="N15" s="110"/>
      <c r="O15" s="70" t="s">
        <v>95</v>
      </c>
    </row>
    <row r="16" spans="1:18" ht="18.75" customHeight="1" outlineLevel="1">
      <c r="A16" s="148" t="s">
        <v>10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440409.03</v>
      </c>
      <c r="K16" s="110"/>
      <c r="L16" s="155"/>
      <c r="M16" s="110"/>
      <c r="N16" s="110"/>
      <c r="O16" s="70" t="s">
        <v>96</v>
      </c>
    </row>
    <row r="17" spans="1:23" ht="18.75" customHeight="1" outlineLevel="1">
      <c r="A17" s="148" t="s">
        <v>11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0"/>
      <c r="L17" s="155"/>
      <c r="M17" s="110"/>
      <c r="N17" s="110"/>
      <c r="O17" s="70" t="s">
        <v>97</v>
      </c>
    </row>
    <row r="18" spans="1:23" ht="18.75" customHeight="1" outlineLevel="1">
      <c r="A18" s="148" t="s">
        <v>12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0"/>
      <c r="L18" s="155"/>
      <c r="M18" s="110"/>
      <c r="N18" s="110"/>
      <c r="O18" s="70" t="s">
        <v>98</v>
      </c>
    </row>
    <row r="19" spans="1:23" ht="18.75" customHeight="1" outlineLevel="1">
      <c r="A19" s="148" t="s">
        <v>13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0"/>
      <c r="L19" s="155"/>
      <c r="M19" s="110"/>
      <c r="N19" s="110"/>
      <c r="O19" s="70" t="s">
        <v>99</v>
      </c>
    </row>
    <row r="20" spans="1:23" ht="18.75" customHeight="1" outlineLevel="1">
      <c r="A20" s="148" t="s">
        <v>14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0"/>
      <c r="L20" s="155"/>
      <c r="M20" s="110"/>
      <c r="N20" s="110"/>
      <c r="O20" s="70" t="s">
        <v>100</v>
      </c>
    </row>
    <row r="21" spans="1:23" ht="18.75" customHeight="1" outlineLevel="1">
      <c r="A21" s="148" t="s">
        <v>15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440409.03</v>
      </c>
      <c r="K21" s="110"/>
      <c r="L21" s="155"/>
      <c r="M21" s="110"/>
      <c r="N21" s="110"/>
      <c r="O21" s="70" t="s">
        <v>101</v>
      </c>
    </row>
    <row r="22" spans="1:23" ht="18.75" customHeight="1" outlineLevel="1">
      <c r="A22" s="148" t="s">
        <v>16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0"/>
      <c r="L22" s="155"/>
      <c r="M22" s="110"/>
      <c r="N22" s="110"/>
      <c r="O22" s="70" t="s">
        <v>102</v>
      </c>
    </row>
    <row r="23" spans="1:23" ht="18.75" customHeight="1" outlineLevel="1">
      <c r="A23" s="148" t="s">
        <v>17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0"/>
      <c r="L23" s="155"/>
      <c r="M23" s="110"/>
      <c r="N23" s="110"/>
      <c r="O23" s="70" t="s">
        <v>103</v>
      </c>
    </row>
    <row r="24" spans="1:23" ht="18.75" customHeight="1" outlineLevel="1">
      <c r="A24" s="148" t="s">
        <v>18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115334.51199999999</v>
      </c>
      <c r="K24" s="110"/>
      <c r="L24" s="155"/>
      <c r="M24" s="110"/>
      <c r="N24" s="110"/>
      <c r="O24" s="70" t="s">
        <v>104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5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79069.08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0"/>
      <c r="L28" s="15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9"/>
      <c r="C29" s="139"/>
      <c r="D29" s="139"/>
      <c r="E29" s="139"/>
      <c r="F29" s="144">
        <f>VLOOKUP(A29,ПТО!$A$39:$D$53,2,FALSE)</f>
        <v>89626.559999999998</v>
      </c>
      <c r="G29" s="144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0"/>
      <c r="L29" s="156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9"/>
      <c r="C30" s="139"/>
      <c r="D30" s="139"/>
      <c r="E30" s="139"/>
      <c r="F30" s="144">
        <f>VLOOKUP(A30,ПТО!$A$39:$D$53,2,FALSE)</f>
        <v>35940.479999999996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0"/>
      <c r="L30" s="15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26955.360000000001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0"/>
      <c r="L31" s="15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0"/>
      <c r="L32" s="156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8985.119999999999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0"/>
      <c r="L33" s="15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50316.72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0"/>
      <c r="L34" s="15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9" t="str">
        <f>ПТО!A46</f>
        <v>Работы по содержанию лифта (лифтов)</v>
      </c>
      <c r="B35" s="139"/>
      <c r="C35" s="139"/>
      <c r="D35" s="139"/>
      <c r="E35" s="139"/>
      <c r="F35" s="144">
        <f>VLOOKUP(A35,ПТО!$A$39:$D$53,2,FALSE)</f>
        <v>53910.720000000001</v>
      </c>
      <c r="G35" s="144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0"/>
      <c r="L35" s="156"/>
      <c r="M35" s="117"/>
      <c r="N35" s="110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0"/>
      <c r="L36" s="156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0"/>
      <c r="L37" s="156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0"/>
      <c r="L38" s="156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0"/>
      <c r="L39" s="156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0"/>
      <c r="L40" s="156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0"/>
      <c r="L41" s="156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0"/>
      <c r="L42" s="156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39" t="str">
        <f>ПТО!A2</f>
        <v>Техническое освидетельствование лифта.</v>
      </c>
      <c r="B43" s="139"/>
      <c r="C43" s="139"/>
      <c r="D43" s="139"/>
      <c r="E43" s="139"/>
      <c r="F43" s="144">
        <f>VLOOKUP(A43,ПТО!$A$2:$D$31,4,FALSE)</f>
        <v>8100</v>
      </c>
      <c r="G43" s="144"/>
      <c r="H43" s="19" t="str">
        <f>VLOOKUP(A43,ПТО!$A$2:$D$31,2,FALSE)</f>
        <v>ежегодно</v>
      </c>
      <c r="I43" s="140">
        <f>VLOOKUP(A43,ПТО!$A$2:$D$31,3,FALSE)</f>
        <v>1</v>
      </c>
      <c r="J43" s="140"/>
      <c r="K43" s="110"/>
      <c r="L43" s="156"/>
      <c r="M43" s="117"/>
      <c r="N43" s="110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9" t="str">
        <f>ПТО!A3</f>
        <v>Техническое обслуживание системы видеонаблюдения.</v>
      </c>
      <c r="B44" s="139"/>
      <c r="C44" s="139"/>
      <c r="D44" s="139"/>
      <c r="E44" s="139"/>
      <c r="F44" s="144">
        <f>VLOOKUP(A44,ПТО!$A$2:$D$31,4,FALSE)</f>
        <v>1562.5</v>
      </c>
      <c r="G44" s="144"/>
      <c r="H44" s="25" t="str">
        <f>VLOOKUP(A44,ПТО!$A$2:$D$31,2,FALSE)</f>
        <v>ежемесячно</v>
      </c>
      <c r="I44" s="140">
        <f>VLOOKUP(A44,ПТО!$A$2:$D$31,3,FALSE)</f>
        <v>5</v>
      </c>
      <c r="J44" s="140"/>
      <c r="K44" s="110"/>
      <c r="L44" s="156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9" t="str">
        <f>ПТО!A4</f>
        <v>Техническое обслуживание охранной сигнализации.</v>
      </c>
      <c r="B45" s="139"/>
      <c r="C45" s="139"/>
      <c r="D45" s="139"/>
      <c r="E45" s="139"/>
      <c r="F45" s="144">
        <f>VLOOKUP(A45,ПТО!$A$2:$D$31,4,FALSE)</f>
        <v>9450</v>
      </c>
      <c r="G45" s="144"/>
      <c r="H45" s="25" t="str">
        <f>VLOOKUP(A45,ПТО!$A$2:$D$31,2,FALSE)</f>
        <v>ежемесячно</v>
      </c>
      <c r="I45" s="140">
        <f>VLOOKUP(A45,ПТО!$A$2:$D$31,3,FALSE)</f>
        <v>12</v>
      </c>
      <c r="J45" s="140"/>
      <c r="K45" s="110"/>
      <c r="L45" s="156"/>
      <c r="M45" s="117"/>
      <c r="N45" s="110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39" t="str">
        <f>ПТО!A5</f>
        <v>Ремонт прибора учета тепловой энергии.</v>
      </c>
      <c r="B46" s="139"/>
      <c r="C46" s="139"/>
      <c r="D46" s="139"/>
      <c r="E46" s="139"/>
      <c r="F46" s="144">
        <f>VLOOKUP(A46,ПТО!$A$2:$D$31,4,FALSE)</f>
        <v>1597</v>
      </c>
      <c r="G46" s="144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0"/>
      <c r="L46" s="156"/>
      <c r="M46" s="117"/>
      <c r="N46" s="110"/>
      <c r="O46" s="23" t="str">
        <f t="shared" si="1"/>
        <v>Ремонт прибора учета тепловой энергии.</v>
      </c>
      <c r="R46" s="22" t="s">
        <v>76</v>
      </c>
    </row>
    <row r="47" spans="1:18" ht="51" customHeight="1" outlineLevel="1">
      <c r="A47" s="139" t="str">
        <f>ПТО!A6</f>
        <v>Установка светодиодных светильников.</v>
      </c>
      <c r="B47" s="139"/>
      <c r="C47" s="139"/>
      <c r="D47" s="139"/>
      <c r="E47" s="139"/>
      <c r="F47" s="144">
        <f>VLOOKUP(A47,ПТО!$A$2:$D$31,4,FALSE)</f>
        <v>18293.91</v>
      </c>
      <c r="G47" s="144"/>
      <c r="H47" s="25" t="str">
        <f>VLOOKUP(A47,ПТО!$A$2:$D$31,2,FALSE)</f>
        <v>разово</v>
      </c>
      <c r="I47" s="140">
        <f>VLOOKUP(A47,ПТО!$A$2:$D$31,3,FALSE)</f>
        <v>22</v>
      </c>
      <c r="J47" s="140"/>
      <c r="K47" s="110"/>
      <c r="L47" s="156"/>
      <c r="M47" s="117"/>
      <c r="N47" s="110"/>
      <c r="O47" s="23" t="str">
        <f t="shared" si="1"/>
        <v>Установка светодиодных светильников.</v>
      </c>
      <c r="R47" s="22" t="s">
        <v>76</v>
      </c>
    </row>
    <row r="48" spans="1:18" ht="51" customHeight="1" outlineLevel="1">
      <c r="A48" s="139" t="str">
        <f>ПТО!A7</f>
        <v>Ремонт подъезда.</v>
      </c>
      <c r="B48" s="139"/>
      <c r="C48" s="139"/>
      <c r="D48" s="139"/>
      <c r="E48" s="139"/>
      <c r="F48" s="144">
        <f>VLOOKUP(A48,ПТО!$A$2:$D$31,4,FALSE)</f>
        <v>193620</v>
      </c>
      <c r="G48" s="144"/>
      <c r="H48" s="25" t="str">
        <f>VLOOKUP(A48,ПТО!$A$2:$D$31,2,FALSE)</f>
        <v>разово</v>
      </c>
      <c r="I48" s="140">
        <f>VLOOKUP(A48,ПТО!$A$2:$D$31,3,FALSE)</f>
        <v>1</v>
      </c>
      <c r="J48" s="140"/>
      <c r="K48" s="110"/>
      <c r="L48" s="156"/>
      <c r="M48" s="117"/>
      <c r="N48" s="110"/>
      <c r="O48" s="23" t="str">
        <f t="shared" si="1"/>
        <v>Ремонт подъезда.</v>
      </c>
      <c r="R48" s="22" t="s">
        <v>76</v>
      </c>
    </row>
    <row r="49" spans="1:18" ht="51" customHeight="1" outlineLevel="1">
      <c r="A49" s="139" t="str">
        <f>ПТО!A8</f>
        <v>Укладка керамогранита на 1 этаже.</v>
      </c>
      <c r="B49" s="139"/>
      <c r="C49" s="139"/>
      <c r="D49" s="139"/>
      <c r="E49" s="139"/>
      <c r="F49" s="144">
        <f>VLOOKUP(A49,ПТО!$A$2:$D$31,4,FALSE)</f>
        <v>53010</v>
      </c>
      <c r="G49" s="144"/>
      <c r="H49" s="25" t="str">
        <f>VLOOKUP(A49,ПТО!$A$2:$D$31,2,FALSE)</f>
        <v>разово</v>
      </c>
      <c r="I49" s="140">
        <f>VLOOKUP(A49,ПТО!$A$2:$D$31,3,FALSE)</f>
        <v>1</v>
      </c>
      <c r="J49" s="140"/>
      <c r="K49" s="110"/>
      <c r="L49" s="156"/>
      <c r="M49" s="117"/>
      <c r="N49" s="110"/>
      <c r="O49" s="23" t="str">
        <f t="shared" si="1"/>
        <v>Укладка керамогранита на 1 этаже.</v>
      </c>
      <c r="R49" s="22" t="s">
        <v>76</v>
      </c>
    </row>
    <row r="50" spans="1:18" ht="51" customHeight="1" outlineLevel="1">
      <c r="A50" s="139" t="str">
        <f>ПТО!A9</f>
        <v>Приобретение и установка почтовых ящиков а подъезд.</v>
      </c>
      <c r="B50" s="139"/>
      <c r="C50" s="139"/>
      <c r="D50" s="139"/>
      <c r="E50" s="139"/>
      <c r="F50" s="144">
        <f>VLOOKUP(A50,ПТО!$A$2:$D$31,4,FALSE)</f>
        <v>10060</v>
      </c>
      <c r="G50" s="144"/>
      <c r="H50" s="25" t="str">
        <f>VLOOKUP(A50,ПТО!$A$2:$D$31,2,FALSE)</f>
        <v>разово</v>
      </c>
      <c r="I50" s="140">
        <f>VLOOKUP(A50,ПТО!$A$2:$D$31,3,FALSE)</f>
        <v>1</v>
      </c>
      <c r="J50" s="140"/>
      <c r="K50" s="110"/>
      <c r="L50" s="156"/>
      <c r="M50" s="117"/>
      <c r="N50" s="110"/>
      <c r="O50" s="23" t="str">
        <f t="shared" si="1"/>
        <v>Приобретение и установка почтовых ящиков а подъезд.</v>
      </c>
      <c r="R50" s="22" t="s">
        <v>76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0"/>
      <c r="L51" s="156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0"/>
      <c r="L52" s="156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0"/>
      <c r="L53" s="156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0"/>
      <c r="L54" s="156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0"/>
      <c r="L55" s="156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0"/>
      <c r="L56" s="156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0"/>
      <c r="L57" s="156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0"/>
      <c r="L58" s="156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0"/>
      <c r="L59" s="156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0"/>
      <c r="L60" s="156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0"/>
      <c r="L61" s="156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0"/>
      <c r="L62" s="156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0"/>
      <c r="L63" s="156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0"/>
      <c r="L64" s="156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0"/>
      <c r="L65" s="156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0"/>
      <c r="L66" s="156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0"/>
      <c r="L67" s="156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0"/>
      <c r="L68" s="156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0"/>
      <c r="L69" s="156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0"/>
      <c r="L70" s="156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7"/>
      <c r="L71" s="156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0"/>
      <c r="L72" s="156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180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7" t="s">
        <v>27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0"/>
      <c r="L75" s="159"/>
      <c r="M75" s="110"/>
      <c r="N75" s="110"/>
      <c r="O75" s="70" t="s">
        <v>105</v>
      </c>
    </row>
    <row r="76" spans="1:16384" ht="18.75" customHeight="1" outlineLevel="1">
      <c r="A76" s="157" t="s">
        <v>28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0"/>
      <c r="L76" s="159"/>
      <c r="M76" s="110"/>
      <c r="N76" s="110"/>
      <c r="O76" s="70" t="s">
        <v>106</v>
      </c>
    </row>
    <row r="77" spans="1:16384" ht="21.75" customHeight="1" outlineLevel="1">
      <c r="A77" s="157" t="s">
        <v>29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0"/>
      <c r="L77" s="159"/>
      <c r="M77" s="110"/>
      <c r="N77" s="110"/>
      <c r="O77" s="70" t="s">
        <v>107</v>
      </c>
    </row>
    <row r="78" spans="1:16384" ht="18.75" customHeight="1" outlineLevel="1">
      <c r="A78" s="157" t="s">
        <v>30</v>
      </c>
      <c r="B78" s="157"/>
      <c r="C78" s="157"/>
      <c r="D78" s="157"/>
      <c r="E78" s="157"/>
      <c r="F78" s="157"/>
      <c r="G78" s="157"/>
      <c r="H78" s="157"/>
      <c r="I78" s="157"/>
      <c r="J78" s="97">
        <f>VLOOKUP(O78,АО,3,FALSE)</f>
        <v>0</v>
      </c>
      <c r="K78" s="110"/>
      <c r="L78" s="159"/>
      <c r="M78" s="110"/>
      <c r="N78" s="110"/>
      <c r="O78" s="70" t="s">
        <v>108</v>
      </c>
    </row>
    <row r="79" spans="1:16384">
      <c r="A79" s="116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7" t="s">
        <v>2</v>
      </c>
      <c r="B81" s="137"/>
      <c r="C81" s="137"/>
      <c r="D81" s="137"/>
      <c r="E81" s="137"/>
      <c r="F81" s="137"/>
      <c r="G81" s="137"/>
      <c r="H81" s="137"/>
      <c r="I81" s="137"/>
      <c r="J81" s="97">
        <f t="shared" ref="J81:J90" si="2">VLOOKUP(O81,АО,3,FALSE)</f>
        <v>0</v>
      </c>
      <c r="K81" s="110"/>
      <c r="L81" s="145"/>
      <c r="M81" s="110"/>
      <c r="N81" s="110"/>
      <c r="O81" s="70" t="s">
        <v>109</v>
      </c>
    </row>
    <row r="82" spans="1:15" outlineLevel="1">
      <c r="A82" s="137" t="s">
        <v>3</v>
      </c>
      <c r="B82" s="137"/>
      <c r="C82" s="137"/>
      <c r="D82" s="137"/>
      <c r="E82" s="137"/>
      <c r="F82" s="137"/>
      <c r="G82" s="137"/>
      <c r="H82" s="137"/>
      <c r="I82" s="137"/>
      <c r="J82" s="97">
        <f t="shared" si="2"/>
        <v>0</v>
      </c>
      <c r="K82" s="110"/>
      <c r="L82" s="145"/>
      <c r="M82" s="110"/>
      <c r="N82" s="110"/>
      <c r="O82" s="70" t="s">
        <v>110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7">
        <f t="shared" si="2"/>
        <v>36292.79</v>
      </c>
      <c r="K83" s="110"/>
      <c r="L83" s="145"/>
      <c r="M83" s="110"/>
      <c r="N83" s="110"/>
      <c r="O83" s="70" t="s">
        <v>111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7">
        <f t="shared" si="2"/>
        <v>0</v>
      </c>
      <c r="K84" s="110"/>
      <c r="L84" s="145"/>
      <c r="M84" s="110"/>
      <c r="N84" s="110"/>
      <c r="O84" s="70" t="s">
        <v>112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7">
        <f t="shared" si="2"/>
        <v>0</v>
      </c>
      <c r="K85" s="110"/>
      <c r="L85" s="145"/>
      <c r="M85" s="110"/>
      <c r="N85" s="110"/>
      <c r="O85" s="70" t="s">
        <v>113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7">
        <f t="shared" si="2"/>
        <v>63833.66</v>
      </c>
      <c r="K86" s="110"/>
      <c r="L86" s="145"/>
      <c r="M86" s="110"/>
      <c r="N86" s="110"/>
      <c r="O86" s="70" t="s">
        <v>114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0"/>
      <c r="L87" s="145"/>
      <c r="M87" s="110"/>
      <c r="N87" s="110"/>
      <c r="O87" s="70" t="s">
        <v>115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0"/>
      <c r="L88" s="145"/>
      <c r="M88" s="110"/>
      <c r="N88" s="110"/>
      <c r="O88" s="70" t="s">
        <v>116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0"/>
      <c r="L89" s="145"/>
      <c r="M89" s="110"/>
      <c r="N89" s="110"/>
      <c r="O89" s="70" t="s">
        <v>117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97">
        <f t="shared" si="2"/>
        <v>0</v>
      </c>
      <c r="K90" s="110"/>
      <c r="L90" s="145"/>
      <c r="M90" s="110"/>
      <c r="N90" s="110"/>
      <c r="O90" s="70" t="s">
        <v>118</v>
      </c>
    </row>
    <row r="91" spans="1:15">
      <c r="A91" s="105" t="s">
        <v>180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0" t="s">
        <v>48</v>
      </c>
      <c r="B93" s="160"/>
      <c r="C93" s="160"/>
      <c r="D93" s="161" t="s">
        <v>49</v>
      </c>
      <c r="E93" s="161"/>
      <c r="F93" s="10" t="s">
        <v>50</v>
      </c>
      <c r="G93" s="160" t="s">
        <v>51</v>
      </c>
      <c r="H93" s="160"/>
      <c r="I93" s="160"/>
      <c r="J93" s="160"/>
      <c r="K93" s="110"/>
      <c r="L93" s="110"/>
      <c r="M93" s="110"/>
      <c r="N93" s="110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140398.57999999999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128217.88</v>
      </c>
      <c r="L95" s="146"/>
      <c r="O95" s="1" t="s">
        <v>119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129322.13</v>
      </c>
      <c r="L96" s="146"/>
      <c r="O96" s="1" t="s">
        <v>120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11076.449999999983</v>
      </c>
      <c r="L97" s="146"/>
      <c r="O97" s="1" t="s">
        <v>121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140398.57999999999</v>
      </c>
      <c r="L98" s="146"/>
      <c r="O98" s="1" t="s">
        <v>122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140398.57999999999</v>
      </c>
      <c r="L99" s="146"/>
      <c r="O99" s="1" t="s">
        <v>123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124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125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50920.01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3656.73</v>
      </c>
      <c r="L103" s="146"/>
      <c r="O103" s="1" t="s">
        <v>128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48944.08</v>
      </c>
      <c r="L104" s="146"/>
      <c r="O104" s="1" t="s">
        <v>129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1975.9300000000003</v>
      </c>
      <c r="L105" s="146"/>
      <c r="O105" s="1" t="s">
        <v>130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50920.01</v>
      </c>
      <c r="L106" s="146"/>
      <c r="O106" s="1" t="s">
        <v>131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50920.01</v>
      </c>
      <c r="L107" s="146"/>
      <c r="O107" s="1" t="s">
        <v>132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133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134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85567.53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5735.09</v>
      </c>
      <c r="L111" s="146"/>
      <c r="O111" s="1" t="s">
        <v>136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84216.57</v>
      </c>
      <c r="L112" s="146"/>
      <c r="O112" s="1" t="s">
        <v>137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1350.9599999999919</v>
      </c>
      <c r="L113" s="146"/>
      <c r="O113" s="1" t="s">
        <v>138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85567.53</v>
      </c>
      <c r="L114" s="146"/>
      <c r="O114" s="1" t="s">
        <v>139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85567.53</v>
      </c>
      <c r="L115" s="146"/>
      <c r="O115" s="1" t="s">
        <v>140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141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142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3">
        <f>VLOOKUP("тко",АО,5,FALSE)</f>
        <v>86214.84</v>
      </c>
      <c r="H118" s="142"/>
      <c r="I118" s="142"/>
      <c r="J118" s="142"/>
      <c r="L118" s="47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159.56</v>
      </c>
      <c r="L119" s="47"/>
      <c r="O119" s="1" t="s">
        <v>144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72994</v>
      </c>
      <c r="L120" s="47"/>
      <c r="O120" s="1" t="s">
        <v>145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13220.839999999997</v>
      </c>
      <c r="L121" s="47"/>
      <c r="O121" s="1" t="s">
        <v>146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86214.84</v>
      </c>
      <c r="L122" s="47"/>
      <c r="O122" s="1" t="s">
        <v>147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86214.84</v>
      </c>
      <c r="L123" s="47"/>
      <c r="O123" s="1" t="s">
        <v>148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7"/>
      <c r="O125" s="1" t="s">
        <v>150</v>
      </c>
    </row>
    <row r="126" spans="1:15" ht="32.25" hidden="1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28942.86</v>
      </c>
      <c r="H126" s="142"/>
      <c r="I126" s="142"/>
      <c r="J126" s="142"/>
      <c r="L126" s="47"/>
    </row>
    <row r="127" spans="1:15" ht="32.25" hidden="1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2078.48</v>
      </c>
      <c r="L127" s="47"/>
      <c r="O127" s="1" t="s">
        <v>152</v>
      </c>
    </row>
    <row r="128" spans="1:15" ht="32.25" hidden="1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29026.17</v>
      </c>
      <c r="L128" s="47"/>
      <c r="O128" s="1" t="s">
        <v>153</v>
      </c>
    </row>
    <row r="129" spans="1:15" ht="32.25" hidden="1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0</v>
      </c>
      <c r="L129" s="47"/>
      <c r="O129" s="1" t="s">
        <v>154</v>
      </c>
    </row>
    <row r="130" spans="1:15" ht="32.25" hidden="1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28942.86</v>
      </c>
      <c r="L130" s="47"/>
      <c r="O130" s="1" t="s">
        <v>155</v>
      </c>
    </row>
    <row r="131" spans="1:15" ht="32.25" hidden="1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28942.86</v>
      </c>
      <c r="L131" s="47"/>
      <c r="O131" s="1" t="s">
        <v>156</v>
      </c>
    </row>
    <row r="132" spans="1:15" ht="32.25" hidden="1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7"/>
      <c r="O132" s="1" t="s">
        <v>157</v>
      </c>
    </row>
    <row r="133" spans="1:15" ht="32.25" hidden="1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7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37" t="s">
        <v>45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0</v>
      </c>
      <c r="O144" t="s">
        <v>176</v>
      </c>
    </row>
    <row r="145" spans="1:15" ht="18.75" customHeight="1" outlineLevel="1">
      <c r="A145" s="137" t="s">
        <v>46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7" t="s">
        <v>179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0</v>
      </c>
      <c r="O146" t="s">
        <v>178</v>
      </c>
    </row>
    <row r="149" spans="1:15" ht="52.5" customHeight="1">
      <c r="A149" s="162" t="s">
        <v>184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4" t="s">
        <v>71</v>
      </c>
      <c r="B154" s="164"/>
      <c r="C154" s="164"/>
      <c r="D154" s="164"/>
      <c r="E154" s="27">
        <f>ПТО!G1</f>
        <v>-199995.42</v>
      </c>
    </row>
    <row r="155" spans="1:15" ht="34.5" customHeight="1">
      <c r="A155" s="163" t="s">
        <v>72</v>
      </c>
      <c r="B155" s="163"/>
      <c r="C155" s="163"/>
      <c r="D155" s="163"/>
      <c r="E155" s="28">
        <f>J13</f>
        <v>106473.67200000001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39" t="str">
        <f t="shared" ref="A158:A163" si="14">IF(N158&gt;0,N158,0)</f>
        <v>Техническое освидетельствование лифта.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8100</v>
      </c>
      <c r="G158" s="144"/>
      <c r="H158" s="24" t="str">
        <f t="shared" ref="H158:H187" si="16">VLOOKUP(A158,$A$28:$J$72,8,FALSE)</f>
        <v>ежегодно</v>
      </c>
      <c r="I158" s="140">
        <f t="shared" ref="I158:I161" si="17">VLOOKUP(A158,$A$28:$J$72,9,FALSE)</f>
        <v>1</v>
      </c>
      <c r="J158" s="140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9" t="str">
        <f t="shared" si="14"/>
        <v>Техническое обслуживание системы видеонаблюдения.</v>
      </c>
      <c r="B159" s="139"/>
      <c r="C159" s="139"/>
      <c r="D159" s="139"/>
      <c r="E159" s="139"/>
      <c r="F159" s="144">
        <f t="shared" si="15"/>
        <v>1562.5</v>
      </c>
      <c r="G159" s="144"/>
      <c r="H159" s="24" t="str">
        <f t="shared" si="16"/>
        <v>ежемесячно</v>
      </c>
      <c r="I159" s="140">
        <f t="shared" si="17"/>
        <v>5</v>
      </c>
      <c r="J159" s="140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9" t="str">
        <f t="shared" si="14"/>
        <v>Техническое обслуживание охранной сигнализации.</v>
      </c>
      <c r="B160" s="139"/>
      <c r="C160" s="139"/>
      <c r="D160" s="139"/>
      <c r="E160" s="139"/>
      <c r="F160" s="144">
        <f t="shared" si="15"/>
        <v>9450</v>
      </c>
      <c r="G160" s="144"/>
      <c r="H160" s="24" t="str">
        <f t="shared" si="16"/>
        <v>ежемесячно</v>
      </c>
      <c r="I160" s="140">
        <f t="shared" si="17"/>
        <v>12</v>
      </c>
      <c r="J160" s="140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39" t="str">
        <f>IF(N161&gt;0,N161,0)</f>
        <v>Ремонт прибора учета тепловой энергии.</v>
      </c>
      <c r="B161" s="139"/>
      <c r="C161" s="139"/>
      <c r="D161" s="139"/>
      <c r="E161" s="139"/>
      <c r="F161" s="144">
        <f t="shared" si="15"/>
        <v>1597</v>
      </c>
      <c r="G161" s="144"/>
      <c r="H161" s="24" t="str">
        <f t="shared" si="16"/>
        <v>разово</v>
      </c>
      <c r="I161" s="140">
        <f t="shared" si="17"/>
        <v>1</v>
      </c>
      <c r="J161" s="140"/>
      <c r="M161" s="22" t="s">
        <v>76</v>
      </c>
      <c r="N161" s="1" t="str">
        <v>Ремонт прибора учета тепловой энергии.</v>
      </c>
    </row>
    <row r="162" spans="1:14" ht="28.5" customHeight="1">
      <c r="A162" s="139" t="str">
        <f t="shared" si="14"/>
        <v>Установка светодиодных светильников.</v>
      </c>
      <c r="B162" s="139"/>
      <c r="C162" s="139"/>
      <c r="D162" s="139"/>
      <c r="E162" s="139"/>
      <c r="F162" s="144">
        <f t="shared" si="15"/>
        <v>18293.91</v>
      </c>
      <c r="G162" s="144"/>
      <c r="H162" s="24" t="str">
        <f t="shared" si="16"/>
        <v>разово</v>
      </c>
      <c r="I162" s="140">
        <f>VLOOKUP(A162,$A$28:$J$72,9,FALSE)</f>
        <v>22</v>
      </c>
      <c r="J162" s="140"/>
      <c r="M162" s="22" t="s">
        <v>76</v>
      </c>
      <c r="N162" s="1" t="str">
        <v>Установка светодиодных светильников.</v>
      </c>
    </row>
    <row r="163" spans="1:14" ht="28.5" customHeight="1">
      <c r="A163" s="139" t="str">
        <f t="shared" si="14"/>
        <v>Ремонт подъезда.</v>
      </c>
      <c r="B163" s="139"/>
      <c r="C163" s="139"/>
      <c r="D163" s="139"/>
      <c r="E163" s="139"/>
      <c r="F163" s="144">
        <f t="shared" si="15"/>
        <v>193620</v>
      </c>
      <c r="G163" s="144"/>
      <c r="H163" s="24" t="str">
        <f t="shared" si="16"/>
        <v>разово</v>
      </c>
      <c r="I163" s="140">
        <f>VLOOKUP(A163,$A$28:$J$72,9,FALSE)</f>
        <v>1</v>
      </c>
      <c r="J163" s="140"/>
      <c r="M163" s="22" t="s">
        <v>76</v>
      </c>
      <c r="N163" s="1" t="str">
        <v>Ремонт подъезда.</v>
      </c>
    </row>
    <row r="164" spans="1:14" ht="28.5" customHeight="1">
      <c r="A164" s="139" t="str">
        <f t="shared" ref="A164:A187" si="18">IF(N164&gt;0,N164,0)</f>
        <v>Укладка керамогранита на 1 этаже.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53010</v>
      </c>
      <c r="G164" s="144"/>
      <c r="H164" s="29" t="str">
        <f t="shared" si="16"/>
        <v>разово</v>
      </c>
      <c r="I164" s="140">
        <f t="shared" ref="I164:I187" si="20">VLOOKUP(A164,$A$28:$J$72,9,FALSE)</f>
        <v>1</v>
      </c>
      <c r="J164" s="140"/>
      <c r="M164" s="22" t="s">
        <v>76</v>
      </c>
      <c r="N164" s="1" t="str">
        <v>Укладка керамогранита на 1 этаже.</v>
      </c>
    </row>
    <row r="165" spans="1:14" ht="28.5" customHeight="1">
      <c r="A165" s="139" t="str">
        <f t="shared" si="18"/>
        <v>Приобретение и установка почтовых ящиков а подъезд.</v>
      </c>
      <c r="B165" s="139"/>
      <c r="C165" s="139"/>
      <c r="D165" s="139"/>
      <c r="E165" s="139"/>
      <c r="F165" s="144">
        <f t="shared" si="19"/>
        <v>10060</v>
      </c>
      <c r="G165" s="144"/>
      <c r="H165" s="29" t="str">
        <f t="shared" si="16"/>
        <v>разово</v>
      </c>
      <c r="I165" s="140">
        <f t="shared" si="20"/>
        <v>1</v>
      </c>
      <c r="J165" s="140"/>
      <c r="M165" s="22" t="s">
        <v>76</v>
      </c>
      <c r="N165" s="1" t="str">
        <v>Приобретение и установка почтовых ящиков а подъезд.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76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76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76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76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76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76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76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76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76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76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76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76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76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76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76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76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76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76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76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76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76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76</v>
      </c>
      <c r="N187" s="1">
        <v>0</v>
      </c>
    </row>
    <row r="188" spans="1:14" ht="29.25" customHeight="1">
      <c r="A188" s="105" t="s">
        <v>180</v>
      </c>
    </row>
    <row r="189" spans="1:14" ht="29.25" customHeight="1">
      <c r="A189" s="105" t="s">
        <v>180</v>
      </c>
    </row>
    <row r="190" spans="1:14" ht="36.75" customHeight="1">
      <c r="A190" s="164" t="s">
        <v>73</v>
      </c>
      <c r="B190" s="164"/>
      <c r="C190" s="164"/>
      <c r="D190" s="164"/>
      <c r="E190" s="27">
        <f>SUM(F158:G187)</f>
        <v>295693.41000000003</v>
      </c>
    </row>
    <row r="191" spans="1:14" ht="51.75" customHeight="1">
      <c r="A191" s="164" t="s">
        <v>74</v>
      </c>
      <c r="B191" s="164"/>
      <c r="C191" s="164"/>
      <c r="D191" s="164"/>
      <c r="E191" s="27">
        <f>E190+E154-E155</f>
        <v>-10775.681999999986</v>
      </c>
    </row>
    <row r="192" spans="1:14">
      <c r="A192" s="105" t="s">
        <v>180</v>
      </c>
    </row>
    <row r="193" spans="1:10" ht="62.25" customHeight="1">
      <c r="A193" s="138" t="s">
        <v>78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49">
        <f>ПТО!G12</f>
        <v>1200</v>
      </c>
      <c r="I194" s="50" t="s">
        <v>80</v>
      </c>
    </row>
    <row r="195" spans="1:10" ht="18.75" customHeight="1">
      <c r="A195" s="136" t="str">
        <f>ПТО!F13</f>
        <v xml:space="preserve">  -  техническое освидетельствование лифта</v>
      </c>
      <c r="B195" s="136"/>
      <c r="C195" s="136"/>
      <c r="D195" s="136"/>
      <c r="E195" s="136"/>
      <c r="F195" s="136"/>
      <c r="G195" s="136"/>
      <c r="H195" s="49">
        <f>ПТО!G13</f>
        <v>8100</v>
      </c>
      <c r="I195" s="50" t="s">
        <v>80</v>
      </c>
    </row>
    <row r="196" spans="1:10" ht="18.75" customHeight="1">
      <c r="A196" s="136" t="str">
        <f>ПТО!F14</f>
        <v xml:space="preserve">  -  техническое обслуживание охранной сигнализации</v>
      </c>
      <c r="B196" s="136"/>
      <c r="C196" s="136"/>
      <c r="D196" s="136"/>
      <c r="E196" s="136"/>
      <c r="F196" s="136"/>
      <c r="G196" s="136"/>
      <c r="H196" s="49">
        <f>ПТО!G14</f>
        <v>9450</v>
      </c>
      <c r="I196" s="50" t="s">
        <v>80</v>
      </c>
    </row>
    <row r="197" spans="1:10" ht="18.75" customHeight="1">
      <c r="A197" s="136" t="str">
        <f>ПТО!F15</f>
        <v xml:space="preserve">  -  ремонт кровли</v>
      </c>
      <c r="B197" s="136"/>
      <c r="C197" s="136"/>
      <c r="D197" s="136"/>
      <c r="E197" s="136"/>
      <c r="F197" s="136"/>
      <c r="G197" s="136"/>
      <c r="H197" s="49">
        <f>ПТО!G15</f>
        <v>60000</v>
      </c>
      <c r="I197" s="50" t="s">
        <v>80</v>
      </c>
    </row>
    <row r="198" spans="1:10" ht="18.75" customHeight="1">
      <c r="A198" s="136" t="str">
        <f>ПТО!F16</f>
        <v xml:space="preserve">  -  диспетчеризация лифта</v>
      </c>
      <c r="B198" s="136"/>
      <c r="C198" s="136"/>
      <c r="D198" s="136"/>
      <c r="E198" s="136"/>
      <c r="F198" s="136"/>
      <c r="G198" s="136"/>
      <c r="H198" s="49">
        <f>ПТО!G16</f>
        <v>30000</v>
      </c>
      <c r="I198" s="52" t="s">
        <v>80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49">
        <f>ПТО!G17</f>
        <v>0</v>
      </c>
      <c r="I199" s="50" t="s">
        <v>80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49">
        <f>ПТО!G18</f>
        <v>0</v>
      </c>
      <c r="I200" s="50" t="s">
        <v>80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49">
        <f>ПТО!G19</f>
        <v>0</v>
      </c>
      <c r="I201" s="50" t="s">
        <v>80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49">
        <f>ПТО!G20</f>
        <v>0</v>
      </c>
      <c r="I202" s="50" t="s">
        <v>80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49">
        <f>ПТО!G21</f>
        <v>0</v>
      </c>
      <c r="I203" s="50" t="s">
        <v>80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49">
        <f>ПТО!G22</f>
        <v>0</v>
      </c>
      <c r="I204" s="50" t="s">
        <v>80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49">
        <f>ПТО!G23</f>
        <v>0</v>
      </c>
      <c r="I205" s="50" t="s">
        <v>80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49">
        <f>ПТО!G24</f>
        <v>0</v>
      </c>
      <c r="I206" s="50" t="s">
        <v>80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49">
        <f>ПТО!G25</f>
        <v>0</v>
      </c>
      <c r="I207" s="50" t="s">
        <v>80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49">
        <f>ПТО!G26</f>
        <v>0</v>
      </c>
      <c r="I208" s="50" t="s">
        <v>80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49">
        <f>ПТО!G27</f>
        <v>0</v>
      </c>
      <c r="I209" s="50" t="s">
        <v>80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49">
        <f>ПТО!G28</f>
        <v>0</v>
      </c>
      <c r="I210" s="50" t="s">
        <v>80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49">
        <f>ПТО!G29</f>
        <v>0</v>
      </c>
      <c r="I211" s="50" t="s">
        <v>80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49">
        <f>ПТО!G30</f>
        <v>0</v>
      </c>
      <c r="I212" s="50" t="s">
        <v>80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49">
        <f>ПТО!G31</f>
        <v>0</v>
      </c>
      <c r="I213" s="50" t="s">
        <v>80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108750</v>
      </c>
      <c r="I214" s="56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91" sqref="K9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f>-199995.42</f>
        <v>-199995.42</v>
      </c>
    </row>
    <row r="2" spans="1:12" ht="18.75" customHeight="1">
      <c r="A2" s="125" t="s">
        <v>77</v>
      </c>
      <c r="B2" s="121" t="s">
        <v>192</v>
      </c>
      <c r="C2" s="124">
        <v>1</v>
      </c>
      <c r="D2" s="119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185</v>
      </c>
      <c r="B3" s="121" t="s">
        <v>193</v>
      </c>
      <c r="C3" s="123">
        <v>5</v>
      </c>
      <c r="D3" s="120">
        <f>1250/4*5</f>
        <v>1562.5</v>
      </c>
      <c r="F3" s="30"/>
      <c r="G3" s="30"/>
      <c r="L3" s="33" t="str">
        <f t="shared" si="0"/>
        <v>ТР</v>
      </c>
    </row>
    <row r="4" spans="1:12" ht="18.75" customHeight="1">
      <c r="A4" s="134" t="s">
        <v>186</v>
      </c>
      <c r="B4" s="121" t="s">
        <v>193</v>
      </c>
      <c r="C4" s="123">
        <v>12</v>
      </c>
      <c r="D4" s="120">
        <f>1750*12*0.45</f>
        <v>9450</v>
      </c>
      <c r="F4" s="30"/>
      <c r="G4" s="30"/>
      <c r="L4" s="33" t="str">
        <f t="shared" si="0"/>
        <v>ТР</v>
      </c>
    </row>
    <row r="5" spans="1:12" ht="18.75" customHeight="1">
      <c r="A5" s="132" t="s">
        <v>187</v>
      </c>
      <c r="B5" s="130" t="s">
        <v>194</v>
      </c>
      <c r="C5" s="124">
        <v>1</v>
      </c>
      <c r="D5" s="131">
        <v>1597</v>
      </c>
      <c r="E5" s="129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188</v>
      </c>
      <c r="B6" s="127" t="s">
        <v>194</v>
      </c>
      <c r="C6" s="127">
        <v>22</v>
      </c>
      <c r="D6" s="128">
        <v>18293.91</v>
      </c>
      <c r="E6" s="122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189</v>
      </c>
      <c r="B7" s="130" t="s">
        <v>194</v>
      </c>
      <c r="C7" s="124">
        <v>1</v>
      </c>
      <c r="D7" s="131">
        <v>193620</v>
      </c>
      <c r="E7" s="129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190</v>
      </c>
      <c r="B8" s="124" t="s">
        <v>194</v>
      </c>
      <c r="C8" s="124">
        <v>1</v>
      </c>
      <c r="D8" s="133">
        <v>53010</v>
      </c>
      <c r="E8" s="129" t="s">
        <v>198</v>
      </c>
      <c r="F8" s="45"/>
      <c r="G8" s="45"/>
      <c r="K8" s="43"/>
      <c r="L8" s="33" t="str">
        <f t="shared" si="0"/>
        <v>ТР</v>
      </c>
    </row>
    <row r="9" spans="1:12">
      <c r="A9" s="132" t="s">
        <v>191</v>
      </c>
      <c r="B9" s="124" t="s">
        <v>194</v>
      </c>
      <c r="C9" s="124">
        <v>1</v>
      </c>
      <c r="D9" s="133">
        <v>10060</v>
      </c>
      <c r="E9" s="129" t="s">
        <v>203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78</v>
      </c>
      <c r="G11" s="112"/>
      <c r="L11" s="33">
        <f t="shared" si="0"/>
        <v>0</v>
      </c>
    </row>
    <row r="12" spans="1:12" ht="31.5">
      <c r="A12" s="30"/>
      <c r="F12" s="113" t="s">
        <v>79</v>
      </c>
      <c r="G12" s="114">
        <v>1200</v>
      </c>
      <c r="L12" s="33">
        <f t="shared" si="0"/>
        <v>0</v>
      </c>
    </row>
    <row r="13" spans="1:12" ht="31.5">
      <c r="A13" s="30"/>
      <c r="F13" s="113" t="s">
        <v>81</v>
      </c>
      <c r="G13" s="114">
        <v>8100</v>
      </c>
      <c r="L13" s="33">
        <f t="shared" si="0"/>
        <v>0</v>
      </c>
    </row>
    <row r="14" spans="1:12" ht="31.5">
      <c r="A14" s="30"/>
      <c r="F14" s="113" t="s">
        <v>199</v>
      </c>
      <c r="G14" s="115">
        <v>9450</v>
      </c>
      <c r="L14" s="33">
        <f t="shared" si="0"/>
        <v>0</v>
      </c>
    </row>
    <row r="15" spans="1:12" ht="15.75">
      <c r="A15" s="30"/>
      <c r="F15" s="113" t="s">
        <v>200</v>
      </c>
      <c r="G15" s="114">
        <v>60000</v>
      </c>
      <c r="L15" s="33">
        <f t="shared" si="0"/>
        <v>0</v>
      </c>
    </row>
    <row r="16" spans="1:12" ht="15.75">
      <c r="A16" s="30"/>
      <c r="F16" s="135" t="s">
        <v>201</v>
      </c>
      <c r="G16" s="114">
        <v>30000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 ht="15.75">
      <c r="A18" s="30"/>
      <c r="F18" s="135"/>
      <c r="G18" s="11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79069.08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79069.08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89626.559999999998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89626.559999999998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35940.479999999996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35940.479999999996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26955.360000000001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26955.360000000001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8985.119999999999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8985.119999999999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50316.72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50316.72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182</v>
      </c>
      <c r="B46" s="38">
        <v>53910.720000000001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53910.720000000001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j9TAAzElediDD34PWMKKZu9KN/PHDfbyZ5zrnQCBr2iGt83Xn/BmWNvLg8utntaX5aKUiWfKup9G6gWs/tmtRg==" saltValue="cKrGl3bnqFPOXAsEOb5G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91" sqref="K9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196</v>
      </c>
      <c r="F1" s="60">
        <v>1871.9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103212.17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452531.37200000003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346057.7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F1*4.74*12</f>
        <v>106473.67200000001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440409.03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440409.03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440409.03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115334.51199999999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7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7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7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7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6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6"/>
      <c r="N26" s="63"/>
    </row>
    <row r="27" spans="1:15" ht="18.75" customHeight="1">
      <c r="A27" s="70" t="s">
        <v>111</v>
      </c>
      <c r="B27" s="75" t="s">
        <v>4</v>
      </c>
      <c r="C27" s="86">
        <v>36292.79</v>
      </c>
      <c r="D27" s="81" t="s">
        <v>60</v>
      </c>
      <c r="E27" s="64"/>
      <c r="F27" s="64"/>
      <c r="G27" s="64"/>
      <c r="H27" s="64"/>
      <c r="I27" s="64"/>
      <c r="J27" s="64"/>
      <c r="M27" s="166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6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6"/>
      <c r="N29" s="63"/>
    </row>
    <row r="30" spans="1:15" ht="18.75" customHeight="1">
      <c r="A30" s="70" t="s">
        <v>114</v>
      </c>
      <c r="B30" s="75" t="s">
        <v>18</v>
      </c>
      <c r="C30" s="86">
        <v>63833.66</v>
      </c>
      <c r="D30" s="81" t="s">
        <v>66</v>
      </c>
      <c r="E30" s="64"/>
      <c r="F30" s="64"/>
      <c r="G30" s="64"/>
      <c r="H30" s="64"/>
      <c r="I30" s="64"/>
      <c r="J30" s="64"/>
      <c r="M30" s="166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6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6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6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6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140398.57999999999</v>
      </c>
      <c r="F37" s="94" t="s">
        <v>173</v>
      </c>
      <c r="G37" s="66"/>
      <c r="H37" s="66"/>
      <c r="I37" s="66"/>
      <c r="L37" s="63"/>
      <c r="M37" s="165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128217.88</v>
      </c>
      <c r="D38" s="94" t="s">
        <v>171</v>
      </c>
      <c r="E38" s="68"/>
      <c r="G38" s="67"/>
      <c r="H38" s="67"/>
      <c r="L38" s="63"/>
      <c r="M38" s="165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129322.13</v>
      </c>
      <c r="D39" s="94" t="s">
        <v>172</v>
      </c>
      <c r="E39" s="68"/>
      <c r="G39" s="67"/>
      <c r="H39" s="67"/>
      <c r="L39" s="63"/>
      <c r="M39" s="165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11076.449999999983</v>
      </c>
      <c r="D40" s="80" t="s">
        <v>59</v>
      </c>
      <c r="E40" s="68"/>
      <c r="G40" s="67"/>
      <c r="H40" s="67"/>
      <c r="L40" s="63"/>
      <c r="M40" s="165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140398.57999999999</v>
      </c>
      <c r="D41" s="80" t="s">
        <v>59</v>
      </c>
      <c r="E41" s="68"/>
      <c r="G41" s="67"/>
      <c r="H41" s="67"/>
      <c r="L41" s="63"/>
      <c r="M41" s="165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140398.57999999999</v>
      </c>
      <c r="D42" s="80" t="s">
        <v>59</v>
      </c>
      <c r="E42" s="68"/>
      <c r="G42" s="67"/>
      <c r="H42" s="67"/>
      <c r="L42" s="63"/>
      <c r="M42" s="165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5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5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50920.01</v>
      </c>
      <c r="F45" s="94" t="s">
        <v>173</v>
      </c>
      <c r="G45" s="66"/>
      <c r="H45" s="66"/>
      <c r="L45" s="63"/>
      <c r="M45" s="165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3656.73</v>
      </c>
      <c r="D46" s="94" t="s">
        <v>174</v>
      </c>
      <c r="E46" s="68"/>
      <c r="G46" s="67"/>
      <c r="H46" s="67"/>
      <c r="L46" s="63"/>
      <c r="M46" s="165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48944.08</v>
      </c>
      <c r="D47" s="94" t="s">
        <v>172</v>
      </c>
      <c r="E47" s="68"/>
      <c r="G47" s="67"/>
      <c r="H47" s="67"/>
      <c r="L47" s="63"/>
      <c r="M47" s="165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1975.9300000000003</v>
      </c>
      <c r="D48" s="80" t="s">
        <v>59</v>
      </c>
      <c r="E48" s="68"/>
      <c r="G48" s="67"/>
      <c r="H48" s="67"/>
      <c r="L48" s="63"/>
      <c r="M48" s="165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50920.01</v>
      </c>
      <c r="D49" s="80" t="s">
        <v>59</v>
      </c>
      <c r="E49" s="68"/>
      <c r="G49" s="67"/>
      <c r="H49" s="67"/>
      <c r="L49" s="63"/>
      <c r="M49" s="165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50920.01</v>
      </c>
      <c r="D50" s="80" t="s">
        <v>59</v>
      </c>
      <c r="E50" s="68"/>
      <c r="G50" s="67"/>
      <c r="H50" s="67"/>
      <c r="L50" s="63"/>
      <c r="M50" s="165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5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5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85567.53</v>
      </c>
      <c r="F53" s="94" t="s">
        <v>173</v>
      </c>
      <c r="G53" s="66"/>
      <c r="H53" s="66"/>
      <c r="L53" s="63"/>
      <c r="M53" s="165"/>
      <c r="N53" s="63"/>
      <c r="O53" s="63"/>
    </row>
    <row r="54" spans="1:15" ht="18.75" customHeight="1">
      <c r="A54" s="73" t="s">
        <v>136</v>
      </c>
      <c r="B54" s="75" t="s">
        <v>37</v>
      </c>
      <c r="C54" s="99">
        <v>5735.09</v>
      </c>
      <c r="D54" s="94" t="s">
        <v>174</v>
      </c>
      <c r="E54" s="69"/>
      <c r="F54" s="89"/>
      <c r="G54" s="64"/>
      <c r="H54" s="64"/>
      <c r="L54" s="63"/>
      <c r="M54" s="165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84216.57</v>
      </c>
      <c r="D55" s="94" t="s">
        <v>172</v>
      </c>
      <c r="E55" s="69"/>
      <c r="G55" s="64"/>
      <c r="H55" s="64"/>
      <c r="L55" s="63"/>
      <c r="M55" s="165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1350.9599999999919</v>
      </c>
      <c r="D56" s="80" t="s">
        <v>59</v>
      </c>
      <c r="E56" s="69"/>
      <c r="G56" s="64"/>
      <c r="H56" s="64"/>
      <c r="L56" s="63"/>
      <c r="M56" s="165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85567.53</v>
      </c>
      <c r="D57" s="80" t="s">
        <v>59</v>
      </c>
      <c r="E57" s="69"/>
      <c r="G57" s="64"/>
      <c r="H57" s="64"/>
      <c r="L57" s="63"/>
      <c r="M57" s="165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85567.53</v>
      </c>
      <c r="D58" s="80" t="s">
        <v>59</v>
      </c>
      <c r="E58" s="69"/>
      <c r="G58" s="64"/>
      <c r="H58" s="64"/>
      <c r="L58" s="63"/>
      <c r="M58" s="165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5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5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86214.84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9">
        <v>159.56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72994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13220.839999999997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86214.84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86214.84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28942.86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9">
        <v>2078.48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29026.17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28942.86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28942.86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>
        <f>IF(E77&gt;0,"Предоставляется",0)</f>
        <v>0</v>
      </c>
      <c r="D77" s="96" t="s">
        <v>87</v>
      </c>
      <c r="E77" s="95">
        <v>0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9">
        <v>0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0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91" sqref="K9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2020-03-19T01:41:12Z</dcterms:modified>
</cp:coreProperties>
</file>