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3" i="2" l="1"/>
  <c r="D4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34" i="1" l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64" i="1" l="1"/>
  <c r="F183" i="1"/>
  <c r="H172" i="1"/>
  <c r="F173" i="1"/>
  <c r="H173" i="1"/>
  <c r="H166" i="1"/>
  <c r="F185" i="1"/>
  <c r="H169" i="1"/>
  <c r="F180" i="1"/>
  <c r="H180" i="1"/>
  <c r="H168" i="1"/>
  <c r="F168" i="1"/>
  <c r="F164" i="1"/>
  <c r="F178" i="1"/>
  <c r="H178" i="1"/>
  <c r="H183" i="1"/>
  <c r="F172" i="1"/>
  <c r="F169" i="1"/>
  <c r="H185" i="1"/>
  <c r="H167" i="1"/>
  <c r="F176" i="1"/>
  <c r="F182" i="1"/>
  <c r="F175" i="1"/>
  <c r="F166" i="1"/>
  <c r="H177" i="1"/>
  <c r="H182" i="1"/>
  <c r="F171" i="1"/>
  <c r="H184" i="1"/>
  <c r="F170" i="1"/>
  <c r="F184" i="1"/>
  <c r="F179" i="1"/>
  <c r="H165" i="1"/>
  <c r="H171" i="1"/>
  <c r="F186" i="1"/>
  <c r="F187" i="1"/>
  <c r="H179" i="1"/>
  <c r="H170" i="1"/>
  <c r="H176" i="1"/>
  <c r="H174" i="1"/>
  <c r="H187" i="1"/>
  <c r="F177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<sst xmlns="http://schemas.openxmlformats.org/spreadsheetml/2006/main" count="548" uniqueCount="200">
  <si>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</si>
  <si>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</si>
  <si>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</si>
  <si>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</si>
  <si>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</si>
  <si>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</si>
  <si>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</si>
  <si>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</si>
  <si>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</si>
  <si>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</si>
  <si>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</si>
  <si>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</si>
  <si>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</si>
  <si>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</si>
  <si>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</si>
  <si>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</si>
  <si>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</si>
  <si>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</si>
  <si>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</si>
  <si>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</si>
  <si>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</si>
  <si>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</si>
  <si>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</si>
  <si>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</si>
  <si>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</si>
  <si>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</si>
  <si>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</si>
  <si>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</si>
  <si>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</si>
  <si>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</si>
  <si>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</si>
  <si>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</si>
  <si>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</si>
  <si>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</si>
  <si>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</si>
  <si>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</si>
  <si>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</si>
  <si>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</si>
  <si>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</si>
  <si>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</si>
  <si>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</si>
  <si>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</si>
  <si>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</si>
  <si>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</si>
  <si>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</si>
  <si>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</si>
  <si>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</si>
  <si>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</si>
  <si>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</si>
  <si>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</si>
  <si>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</si>
  <si>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</si>
  <si>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</si>
  <si>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</si>
  <si>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</si>
  <si>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</si>
  <si>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</si>
  <si>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</si>
  <si>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</si>
  <si>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</si>
  <si>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</si>
  <si>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</si>
  <si>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</si>
  <si>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</si>
  <si>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</si>
  <si>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</si>
  <si>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</si>
  <si>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</si>
  <si>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</si>
  <si>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</si>
  <si>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</si>
  <si>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</si>
  <si>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</si>
  <si>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</si>
  <si>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</si>
  <si>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</si>
  <si>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</si>
  <si>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</si>
  <si>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</si>
  <si>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</si>
  <si>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</si>
  <si>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</si>
  <si>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</si>
  <si>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</si>
  <si>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</si>
  <si>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</si>
  <si>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</si>
  <si>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</si>
  <si>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</si>
  <si>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</si>
  <si>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</si>
  <si>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</si>
  <si>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</si>
  <si>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</si>
  <si>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</si>
  <si>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</si>
  <si>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</si>
  <si>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</si>
  <si>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</si>
  <si>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</si>
  <si>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</si>
  <si>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</si>
  <si>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</si>
  <si>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</si>
  <si>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</si>
  <si>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</si>
  <si>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</si>
  <si>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</si>
  <si>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</si>
  <si>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</si>
  <si>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</si>
  <si>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</si>
  <si>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</si>
  <si>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</si>
  <si>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</si>
  <si>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</si>
  <si>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</si>
  <si>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</si>
  <si>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</si>
  <si>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</si>
  <si>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</si>
  <si>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</si>
  <si>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</si>
  <si>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</si>
  <si>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</si>
  <si>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</si>
  <si>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</si>
  <si>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</si>
  <si>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</si>
  <si>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</si>
  <si>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</si>
  <si>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</si>
  <si>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</si>
  <si>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</si>
  <si>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</si>
  <si>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</si>
  <si>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</si>
  <si>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</si>
  <si>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</si>
  <si>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</si>
  <si>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</si>
  <si>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</si>
  <si>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</si>
  <si>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</si>
  <si>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</si>
  <si>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</si>
  <si>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</si>
  <si>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</si>
  <si>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</si>
  <si>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</si>
  <si>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</si>
  <si>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</si>
  <si>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</si>
  <si>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</si>
  <si>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</si>
  <si>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</si>
  <si>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</si>
  <si>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</si>
  <si>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</si>
  <si>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</si>
  <si>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</si>
  <si>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</si>
  <si>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</si>
  <si>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</si>
  <si>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</si>
  <si>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</si>
  <si>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</si>
  <si>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</si>
  <si>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</si>
  <si>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</si>
  <si>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</si>
  <si>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</si>
  <si>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</si>
  <si>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</si>
  <si>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</si>
  <si>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</si>
  <si>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</si>
  <si>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</si>
  <si>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</si>
  <si>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</si>
  <si>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</si>
  <si>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</si>
  <si>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</si>
  <si>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</si>
  <si>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</si>
  <si>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системы видеонаблюдения.</t>
  </si>
  <si>
    <t>Техническое обслуживание охранной сигнализации.</t>
  </si>
  <si>
    <t>Ремонт прибора учета тепловой энергии.</t>
  </si>
  <si>
    <t>ежегодно</t>
  </si>
  <si>
    <t>ежемесячно</t>
  </si>
  <si>
    <t>разово</t>
  </si>
  <si>
    <t>АВР от 28.03.2018</t>
  </si>
  <si>
    <t>АВР от 29.01.2019, Счет №С-1010 от 12.12.2018</t>
  </si>
  <si>
    <t>площадь дома</t>
  </si>
  <si>
    <t>Замена соединителей тормозной полумуфты лифта.</t>
  </si>
  <si>
    <t>АВР от 07.11.2019, Счет №156 от 04.10.2019</t>
  </si>
  <si>
    <t xml:space="preserve">  -  техническое обслуживание охранной сигнализации</t>
  </si>
  <si>
    <t xml:space="preserve">  -  ремонт подъезда</t>
  </si>
  <si>
    <t xml:space="preserve">  -  диспетчеризация лифта</t>
  </si>
  <si>
    <t xml:space="preserve">  -  приобретение почтовых ящиков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</si>
</sst>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</cellStyleXfs>
  <cellXfs count="169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4" fillId="0" borderId="0" xfId="5" applyFill="1" applyBorder="1"/>
    <xf numFmtId="0" fontId="4" fillId="0" borderId="0" xfId="5" applyNumberFormat="1" applyBorder="1" applyAlignment="1">
      <alignment horizontal="center"/>
    </xf>
    <xf numFmtId="0" fontId="4" fillId="0" borderId="0" xfId="5" applyBorder="1" applyAlignment="1">
      <alignment horizontal="center"/>
    </xf>
    <xf numFmtId="0" fontId="4" fillId="0" borderId="0" xfId="5" applyFill="1" applyBorder="1" applyAlignment="1">
      <alignment horizontal="center"/>
    </xf>
    <xf numFmtId="0" fontId="4" fillId="0" borderId="0" xfId="5" applyFill="1" applyBorder="1" applyAlignment="1">
      <alignment horizontal="center" vertical="center"/>
    </xf>
    <xf numFmtId="0" fontId="4" fillId="0" borderId="0" xfId="5" applyBorder="1"/>
    <xf numFmtId="4" fontId="4" fillId="0" borderId="0" xfId="5" applyNumberFormat="1" applyBorder="1" applyAlignment="1">
      <alignment vertical="center"/>
    </xf>
    <xf numFmtId="0" fontId="19" fillId="0" borderId="0" xfId="5" applyFont="1" applyFill="1" applyBorder="1" applyAlignment="1"/>
    <xf numFmtId="0" fontId="4" fillId="0" borderId="0" xfId="5" applyFill="1" applyBorder="1" applyAlignment="1"/>
    <xf numFmtId="4" fontId="4" fillId="0" borderId="0" xfId="5" applyNumberFormat="1" applyFill="1" applyBorder="1" applyAlignment="1">
      <alignment vertical="center"/>
    </xf>
    <xf numFmtId="0" fontId="3" fillId="0" borderId="0" xfId="4" applyFont="1" applyFill="1" applyBorder="1" applyAlignment="1">
      <alignment horizontal="center"/>
    </xf>
    <xf numFmtId="0" fontId="0" fillId="0" borderId="0" xfId="0" applyFill="1"/>
    <xf numFmtId="4" fontId="2" fillId="0" borderId="0" xfId="5" applyNumberFormat="1" applyFont="1" applyBorder="1" applyAlignment="1">
      <alignment vertical="center"/>
    </xf>
    <xf numFmtId="0" fontId="1" fillId="0" borderId="0" xfId="5" applyFont="1" applyFill="1" applyBorder="1" applyAlignment="1"/>
    <xf numFmtId="0" fontId="12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6" sqref="A16:I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5" t="s">
        <v>183</v>
      </c>
      <c r="B2" s="155"/>
      <c r="C2" s="155"/>
      <c r="D2" s="155"/>
      <c r="E2" s="155"/>
      <c r="F2" s="155"/>
      <c r="G2" s="155"/>
      <c r="H2" s="155"/>
      <c r="I2" s="155"/>
      <c r="J2" s="15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2"/>
      <c r="L8" s="156"/>
      <c r="M8" s="112"/>
      <c r="N8" s="112"/>
      <c r="O8" s="72" t="s">
        <v>88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2"/>
      <c r="L9" s="156"/>
      <c r="M9" s="112"/>
      <c r="N9" s="112"/>
      <c r="O9" s="72" t="s">
        <v>89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195799.41</v>
      </c>
      <c r="K10" s="112"/>
      <c r="L10" s="156"/>
      <c r="M10" s="112"/>
      <c r="N10" s="112"/>
      <c r="O10" s="72" t="s">
        <v>90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450388.88</v>
      </c>
      <c r="K11" s="112"/>
      <c r="L11" s="156"/>
      <c r="M11" s="112"/>
      <c r="N11" s="112"/>
      <c r="O11" s="72" t="s">
        <v>91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345928.76</v>
      </c>
      <c r="K12" s="112"/>
      <c r="L12" s="156"/>
      <c r="M12" s="112"/>
      <c r="N12" s="112"/>
      <c r="O12" s="72" t="s">
        <v>92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104460.12</v>
      </c>
      <c r="K13" s="112"/>
      <c r="L13" s="156"/>
      <c r="M13" s="112"/>
      <c r="N13" s="112"/>
      <c r="O13" s="72" t="s">
        <v>93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12"/>
      <c r="L14" s="156"/>
      <c r="M14" s="112"/>
      <c r="N14" s="112"/>
      <c r="O14" s="72" t="s">
        <v>94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453784.38</v>
      </c>
      <c r="K15" s="112"/>
      <c r="L15" s="156"/>
      <c r="M15" s="112"/>
      <c r="N15" s="112"/>
      <c r="O15" s="72" t="s">
        <v>95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453784.38</v>
      </c>
      <c r="K16" s="112"/>
      <c r="L16" s="156"/>
      <c r="M16" s="112"/>
      <c r="N16" s="112"/>
      <c r="O16" s="72" t="s">
        <v>96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2"/>
      <c r="L17" s="156"/>
      <c r="M17" s="112"/>
      <c r="N17" s="112"/>
      <c r="O17" s="72" t="s">
        <v>97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2"/>
      <c r="L18" s="156"/>
      <c r="M18" s="112"/>
      <c r="N18" s="112"/>
      <c r="O18" s="72" t="s">
        <v>98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2"/>
      <c r="L19" s="156"/>
      <c r="M19" s="112"/>
      <c r="N19" s="112"/>
      <c r="O19" s="72" t="s">
        <v>99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2"/>
      <c r="L20" s="156"/>
      <c r="M20" s="112"/>
      <c r="N20" s="112"/>
      <c r="O20" s="72" t="s">
        <v>100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453784.38</v>
      </c>
      <c r="K21" s="112"/>
      <c r="L21" s="156"/>
      <c r="M21" s="112"/>
      <c r="N21" s="112"/>
      <c r="O21" s="72" t="s">
        <v>101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2"/>
      <c r="L22" s="156"/>
      <c r="M22" s="112"/>
      <c r="N22" s="112"/>
      <c r="O22" s="72" t="s">
        <v>102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2"/>
      <c r="L23" s="156"/>
      <c r="M23" s="112"/>
      <c r="N23" s="112"/>
      <c r="O23" s="72" t="s">
        <v>103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192403.91000000003</v>
      </c>
      <c r="K24" s="112"/>
      <c r="L24" s="156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12"/>
      <c r="L27" s="15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74929.2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2"/>
      <c r="L28" s="15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0"/>
      <c r="C29" s="140"/>
      <c r="D29" s="140"/>
      <c r="E29" s="140"/>
      <c r="F29" s="145">
        <f>VLOOKUP(A29,ПТО!$A$39:$D$53,2,FALSE)</f>
        <v>87931.68</v>
      </c>
      <c r="G29" s="145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2"/>
      <c r="L29" s="157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35922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2"/>
      <c r="L30" s="157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26445.599999999999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2"/>
      <c r="L31" s="15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2"/>
      <c r="L32" s="157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8815.2000000000007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2"/>
      <c r="L33" s="15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50246.64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2"/>
      <c r="L34" s="15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Работы по содержанию лифта (лифтов)</v>
      </c>
      <c r="B35" s="140"/>
      <c r="C35" s="140"/>
      <c r="D35" s="140"/>
      <c r="E35" s="140"/>
      <c r="F35" s="145">
        <f>VLOOKUP(A35,ПТО!$A$39:$D$53,2,FALSE)</f>
        <v>53993.16</v>
      </c>
      <c r="G35" s="145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12"/>
      <c r="L35" s="157"/>
      <c r="M35" s="119"/>
      <c r="N35" s="112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2"/>
      <c r="L36" s="157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2"/>
      <c r="L37" s="157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2"/>
      <c r="L38" s="157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2"/>
      <c r="L39" s="157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2"/>
      <c r="L40" s="157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2"/>
      <c r="L41" s="157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2"/>
      <c r="L42" s="157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5">
        <f>VLOOKUP(A43,ПТО!$A$2:$D$31,4,FALSE)</f>
        <v>8100</v>
      </c>
      <c r="G43" s="145"/>
      <c r="H43" s="19" t="str">
        <f>VLOOKUP(A43,ПТО!$A$2:$D$31,2,FALSE)</f>
        <v>ежегодно</v>
      </c>
      <c r="I43" s="141">
        <f>VLOOKUP(A43,ПТО!$A$2:$D$31,3,FALSE)</f>
        <v>1</v>
      </c>
      <c r="J43" s="141"/>
      <c r="K43" s="112"/>
      <c r="L43" s="157"/>
      <c r="M43" s="119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0" t="str">
        <f>ПТО!A3</f>
        <v>Техническое обслуживание системы видеонаблюдения.</v>
      </c>
      <c r="B44" s="140"/>
      <c r="C44" s="140"/>
      <c r="D44" s="140"/>
      <c r="E44" s="140"/>
      <c r="F44" s="145">
        <f>VLOOKUP(A44,ПТО!$A$2:$D$31,4,FALSE)</f>
        <v>1562.5</v>
      </c>
      <c r="G44" s="145"/>
      <c r="H44" s="25" t="str">
        <f>VLOOKUP(A44,ПТО!$A$2:$D$31,2,FALSE)</f>
        <v>ежемесячно</v>
      </c>
      <c r="I44" s="141">
        <f>VLOOKUP(A44,ПТО!$A$2:$D$31,3,FALSE)</f>
        <v>5</v>
      </c>
      <c r="J44" s="141"/>
      <c r="K44" s="112"/>
      <c r="L44" s="157"/>
      <c r="M44" s="119"/>
      <c r="N44" s="112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0" t="str">
        <f>ПТО!A4</f>
        <v>Техническое обслуживание охранной сигнализации.</v>
      </c>
      <c r="B45" s="140"/>
      <c r="C45" s="140"/>
      <c r="D45" s="140"/>
      <c r="E45" s="140"/>
      <c r="F45" s="145">
        <f>VLOOKUP(A45,ПТО!$A$2:$D$31,4,FALSE)</f>
        <v>9450</v>
      </c>
      <c r="G45" s="145"/>
      <c r="H45" s="25" t="str">
        <f>VLOOKUP(A45,ПТО!$A$2:$D$31,2,FALSE)</f>
        <v>ежемесячно</v>
      </c>
      <c r="I45" s="141">
        <f>VLOOKUP(A45,ПТО!$A$2:$D$31,3,FALSE)</f>
        <v>12</v>
      </c>
      <c r="J45" s="141"/>
      <c r="K45" s="112"/>
      <c r="L45" s="157"/>
      <c r="M45" s="119"/>
      <c r="N45" s="112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40" t="str">
        <f>ПТО!A5</f>
        <v>Ремонт прибора учета тепловой энергии.</v>
      </c>
      <c r="B46" s="140"/>
      <c r="C46" s="140"/>
      <c r="D46" s="140"/>
      <c r="E46" s="140"/>
      <c r="F46" s="145">
        <f>VLOOKUP(A46,ПТО!$A$2:$D$31,4,FALSE)</f>
        <v>1597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2"/>
      <c r="L46" s="157"/>
      <c r="M46" s="119"/>
      <c r="N46" s="112"/>
      <c r="O46" s="23" t="str">
        <f t="shared" si="1"/>
        <v>Ремонт прибора учета тепловой энергии.</v>
      </c>
      <c r="R46" s="22" t="s">
        <v>76</v>
      </c>
    </row>
    <row r="47" spans="1:18" ht="51" customHeight="1" outlineLevel="1">
      <c r="A47" s="140" t="str">
        <f>ПТО!A6</f>
        <v>Замена соединителей тормозной полумуфты лифта.</v>
      </c>
      <c r="B47" s="140"/>
      <c r="C47" s="140"/>
      <c r="D47" s="140"/>
      <c r="E47" s="140"/>
      <c r="F47" s="145">
        <f>VLOOKUP(A47,ПТО!$A$2:$D$31,4,FALSE)</f>
        <v>6884</v>
      </c>
      <c r="G47" s="145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2"/>
      <c r="L47" s="157"/>
      <c r="M47" s="119"/>
      <c r="N47" s="112"/>
      <c r="O47" s="23" t="str">
        <f t="shared" si="1"/>
        <v>Замена соединителей тормозной полумуфты лифта.</v>
      </c>
      <c r="R47" s="22" t="s">
        <v>76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5" t="e">
        <f>VLOOKUP(A48,ПТО!$A$2:$D$31,4,FALSE)</f>
        <v>#N/A</v>
      </c>
      <c r="G48" s="145"/>
      <c r="H48" s="25" t="e">
        <f>VLOOKUP(A48,ПТО!$A$2:$D$31,2,FALSE)</f>
        <v>#N/A</v>
      </c>
      <c r="I48" s="141" t="e">
        <f>VLOOKUP(A48,ПТО!$A$2:$D$31,3,FALSE)</f>
        <v>#N/A</v>
      </c>
      <c r="J48" s="141"/>
      <c r="K48" s="112"/>
      <c r="L48" s="157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5" t="e">
        <f>VLOOKUP(A49,ПТО!$A$2:$D$31,4,FALSE)</f>
        <v>#N/A</v>
      </c>
      <c r="G49" s="145"/>
      <c r="H49" s="25" t="e">
        <f>VLOOKUP(A49,ПТО!$A$2:$D$31,2,FALSE)</f>
        <v>#N/A</v>
      </c>
      <c r="I49" s="141" t="e">
        <f>VLOOKUP(A49,ПТО!$A$2:$D$31,3,FALSE)</f>
        <v>#N/A</v>
      </c>
      <c r="J49" s="141"/>
      <c r="K49" s="112"/>
      <c r="L49" s="157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2"/>
      <c r="L50" s="157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2"/>
      <c r="L51" s="157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2"/>
      <c r="L52" s="157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2"/>
      <c r="L53" s="157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2"/>
      <c r="L54" s="157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2"/>
      <c r="L55" s="157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2"/>
      <c r="L56" s="157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2"/>
      <c r="L57" s="157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2"/>
      <c r="L58" s="157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2"/>
      <c r="L59" s="157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2"/>
      <c r="L60" s="157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2"/>
      <c r="L61" s="157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2"/>
      <c r="L62" s="157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2"/>
      <c r="L63" s="157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2"/>
      <c r="L64" s="157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2"/>
      <c r="L65" s="157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2"/>
      <c r="L66" s="157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2"/>
      <c r="L67" s="157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2"/>
      <c r="L68" s="157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2"/>
      <c r="L69" s="157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2"/>
      <c r="L70" s="157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9"/>
      <c r="L71" s="157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2"/>
      <c r="L72" s="157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60"/>
      <c r="M75" s="112"/>
      <c r="N75" s="112"/>
      <c r="O75" s="72" t="s">
        <v>105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60"/>
      <c r="M76" s="112"/>
      <c r="N76" s="112"/>
      <c r="O76" s="72" t="s">
        <v>106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60"/>
      <c r="M77" s="112"/>
      <c r="N77" s="112"/>
      <c r="O77" s="72" t="s">
        <v>107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60"/>
      <c r="M78" s="112"/>
      <c r="N78" s="112"/>
      <c r="O78" s="72" t="s">
        <v>108</v>
      </c>
    </row>
    <row r="79" spans="1:16384">
      <c r="A79" s="118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9">
        <f t="shared" ref="J81:J90" si="2">VLOOKUP(O81,АО,3,FALSE)</f>
        <v>0</v>
      </c>
      <c r="K81" s="112"/>
      <c r="L81" s="146"/>
      <c r="M81" s="112"/>
      <c r="N81" s="112"/>
      <c r="O81" s="72" t="s">
        <v>109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9">
        <f t="shared" si="2"/>
        <v>0</v>
      </c>
      <c r="K82" s="112"/>
      <c r="L82" s="146"/>
      <c r="M82" s="112"/>
      <c r="N82" s="112"/>
      <c r="O82" s="72" t="s">
        <v>110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9">
        <f t="shared" si="2"/>
        <v>56514.62</v>
      </c>
      <c r="K83" s="112"/>
      <c r="L83" s="146"/>
      <c r="M83" s="112"/>
      <c r="N83" s="112"/>
      <c r="O83" s="72" t="s">
        <v>111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9">
        <f t="shared" si="2"/>
        <v>0</v>
      </c>
      <c r="K84" s="112"/>
      <c r="L84" s="146"/>
      <c r="M84" s="112"/>
      <c r="N84" s="112"/>
      <c r="O84" s="72" t="s">
        <v>112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9">
        <f t="shared" si="2"/>
        <v>0</v>
      </c>
      <c r="K85" s="112"/>
      <c r="L85" s="146"/>
      <c r="M85" s="112"/>
      <c r="N85" s="112"/>
      <c r="O85" s="72" t="s">
        <v>113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9">
        <f t="shared" si="2"/>
        <v>81579.210000000006</v>
      </c>
      <c r="K86" s="112"/>
      <c r="L86" s="146"/>
      <c r="M86" s="112"/>
      <c r="N86" s="112"/>
      <c r="O86" s="72" t="s">
        <v>114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2"/>
      <c r="L87" s="146"/>
      <c r="M87" s="112"/>
      <c r="N87" s="112"/>
      <c r="O87" s="72" t="s">
        <v>115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2"/>
      <c r="L88" s="146"/>
      <c r="M88" s="112"/>
      <c r="N88" s="112"/>
      <c r="O88" s="72" t="s">
        <v>116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2"/>
      <c r="L89" s="146"/>
      <c r="M89" s="112"/>
      <c r="N89" s="112"/>
      <c r="O89" s="72" t="s">
        <v>117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9">
        <f t="shared" si="2"/>
        <v>0</v>
      </c>
      <c r="K90" s="112"/>
      <c r="L90" s="146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12"/>
      <c r="L93" s="112"/>
      <c r="M93" s="112"/>
      <c r="N93" s="112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26017.06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23759.87</v>
      </c>
      <c r="L95" s="147"/>
      <c r="O95" s="1" t="s">
        <v>119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24765.23</v>
      </c>
      <c r="L96" s="147"/>
      <c r="O96" s="1" t="s">
        <v>120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1251.8300000000017</v>
      </c>
      <c r="L97" s="147"/>
      <c r="O97" s="1" t="s">
        <v>121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26017.06</v>
      </c>
      <c r="L98" s="147"/>
      <c r="O98" s="1" t="s">
        <v>122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26017.06</v>
      </c>
      <c r="L99" s="147"/>
      <c r="O99" s="1" t="s">
        <v>123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124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125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72231.58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5187.1899999999996</v>
      </c>
      <c r="L103" s="147"/>
      <c r="O103" s="1" t="s">
        <v>128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69979.509999999995</v>
      </c>
      <c r="L104" s="147"/>
      <c r="O104" s="1" t="s">
        <v>129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2252.070000000007</v>
      </c>
      <c r="L105" s="147"/>
      <c r="O105" s="1" t="s">
        <v>130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72231.58</v>
      </c>
      <c r="L106" s="147"/>
      <c r="O106" s="1" t="s">
        <v>131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72231.58</v>
      </c>
      <c r="L107" s="147"/>
      <c r="O107" s="1" t="s">
        <v>132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133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134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128294.85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8598.85</v>
      </c>
      <c r="L111" s="147"/>
      <c r="O111" s="1" t="s">
        <v>136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124116.17</v>
      </c>
      <c r="L112" s="147"/>
      <c r="O112" s="1" t="s">
        <v>137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4178.6800000000076</v>
      </c>
      <c r="L113" s="147"/>
      <c r="O113" s="1" t="s">
        <v>138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128294.85</v>
      </c>
      <c r="L114" s="147"/>
      <c r="O114" s="1" t="s">
        <v>139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128294.85</v>
      </c>
      <c r="L115" s="147"/>
      <c r="O115" s="1" t="s">
        <v>140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141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142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85085.02</v>
      </c>
      <c r="H118" s="143"/>
      <c r="I118" s="143"/>
      <c r="J118" s="143"/>
      <c r="L118" s="49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157.47</v>
      </c>
      <c r="L119" s="49"/>
      <c r="O119" s="1" t="s">
        <v>144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68933.45</v>
      </c>
      <c r="L120" s="49"/>
      <c r="O120" s="1" t="s">
        <v>145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16151.570000000007</v>
      </c>
      <c r="L121" s="49"/>
      <c r="O121" s="1" t="s">
        <v>146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85085.02</v>
      </c>
      <c r="L122" s="49"/>
      <c r="O122" s="1" t="s">
        <v>147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85085.02</v>
      </c>
      <c r="L123" s="49"/>
      <c r="O123" s="1" t="s">
        <v>148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9"/>
      <c r="O125" s="1" t="s">
        <v>150</v>
      </c>
    </row>
    <row r="126" spans="1:15" ht="32.25" hidden="1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47522.87</v>
      </c>
      <c r="H126" s="143"/>
      <c r="I126" s="143"/>
      <c r="J126" s="143"/>
      <c r="L126" s="49"/>
    </row>
    <row r="127" spans="1:15" ht="32.25" hidden="1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3412.77</v>
      </c>
      <c r="L127" s="49"/>
      <c r="O127" s="1" t="s">
        <v>152</v>
      </c>
    </row>
    <row r="128" spans="1:15" ht="32.25" hidden="1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46292.43</v>
      </c>
      <c r="L128" s="49"/>
      <c r="O128" s="1" t="s">
        <v>153</v>
      </c>
    </row>
    <row r="129" spans="1:15" ht="32.25" hidden="1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1230.4400000000023</v>
      </c>
      <c r="L129" s="49"/>
      <c r="O129" s="1" t="s">
        <v>154</v>
      </c>
    </row>
    <row r="130" spans="1:15" ht="32.25" hidden="1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47522.87</v>
      </c>
      <c r="L130" s="49"/>
      <c r="O130" s="1" t="s">
        <v>155</v>
      </c>
    </row>
    <row r="131" spans="1:15" ht="32.25" hidden="1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47522.87</v>
      </c>
      <c r="L131" s="49"/>
      <c r="O131" s="1" t="s">
        <v>156</v>
      </c>
    </row>
    <row r="132" spans="1:15" ht="32.25" hidden="1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9"/>
      <c r="O132" s="1" t="s">
        <v>157</v>
      </c>
    </row>
    <row r="133" spans="1:15" ht="32.25" hidden="1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3</v>
      </c>
      <c r="O144" t="s">
        <v>176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8" t="s">
        <v>179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58381.18</v>
      </c>
      <c r="O146" t="s">
        <v>178</v>
      </c>
    </row>
    <row r="149" spans="1:15" ht="52.5" customHeight="1">
      <c r="A149" s="163" t="s">
        <v>184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5" t="s">
        <v>71</v>
      </c>
      <c r="B154" s="165"/>
      <c r="C154" s="165"/>
      <c r="D154" s="165"/>
      <c r="E154" s="27">
        <f>ПТО!G1</f>
        <v>-1010.37</v>
      </c>
    </row>
    <row r="155" spans="1:15" ht="34.5" customHeight="1">
      <c r="A155" s="164" t="s">
        <v>72</v>
      </c>
      <c r="B155" s="164"/>
      <c r="C155" s="164"/>
      <c r="D155" s="164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8100</v>
      </c>
      <c r="G158" s="145"/>
      <c r="H158" s="24" t="str">
        <f t="shared" ref="H158:H187" si="16">VLOOKUP(A158,$A$28:$J$72,8,FALSE)</f>
        <v>ежегодно</v>
      </c>
      <c r="I158" s="141">
        <f t="shared" ref="I158:I161" si="17">VLOOKUP(A158,$A$28:$J$72,9,FALSE)</f>
        <v>1</v>
      </c>
      <c r="J158" s="141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Техническое обслуживание системы видеонаблюдения.</v>
      </c>
      <c r="B159" s="140"/>
      <c r="C159" s="140"/>
      <c r="D159" s="140"/>
      <c r="E159" s="140"/>
      <c r="F159" s="145">
        <f t="shared" si="15"/>
        <v>1562.5</v>
      </c>
      <c r="G159" s="145"/>
      <c r="H159" s="24" t="str">
        <f t="shared" si="16"/>
        <v>ежемесячно</v>
      </c>
      <c r="I159" s="141">
        <f t="shared" si="17"/>
        <v>5</v>
      </c>
      <c r="J159" s="141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0" t="str">
        <f t="shared" si="14"/>
        <v>Техническое обслуживание охранной сигнализации.</v>
      </c>
      <c r="B160" s="140"/>
      <c r="C160" s="140"/>
      <c r="D160" s="140"/>
      <c r="E160" s="140"/>
      <c r="F160" s="145">
        <f t="shared" si="15"/>
        <v>9450</v>
      </c>
      <c r="G160" s="145"/>
      <c r="H160" s="24" t="str">
        <f t="shared" si="16"/>
        <v>ежемесячно</v>
      </c>
      <c r="I160" s="141">
        <f t="shared" si="17"/>
        <v>12</v>
      </c>
      <c r="J160" s="141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40" t="str">
        <f>IF(N161&gt;0,N161,0)</f>
        <v>Ремонт прибора учета тепловой энергии.</v>
      </c>
      <c r="B161" s="140"/>
      <c r="C161" s="140"/>
      <c r="D161" s="140"/>
      <c r="E161" s="140"/>
      <c r="F161" s="145">
        <f t="shared" si="15"/>
        <v>1597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76</v>
      </c>
      <c r="N161" s="1" t="str">
        <v>Ремонт прибора учета тепловой энергии.</v>
      </c>
    </row>
    <row r="162" spans="1:14" ht="28.5" customHeight="1">
      <c r="A162" s="140" t="str">
        <f t="shared" si="14"/>
        <v>Замена соединителей тормозной полумуфты лифта.</v>
      </c>
      <c r="B162" s="140"/>
      <c r="C162" s="140"/>
      <c r="D162" s="140"/>
      <c r="E162" s="140"/>
      <c r="F162" s="145">
        <f t="shared" si="15"/>
        <v>6884</v>
      </c>
      <c r="G162" s="145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76</v>
      </c>
      <c r="N162" s="1" t="str">
        <v>Замена соединителей тормозной полумуфты лифта.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5">
        <f t="shared" si="15"/>
        <v>0</v>
      </c>
      <c r="G163" s="145"/>
      <c r="H163" s="24" t="e">
        <f t="shared" si="16"/>
        <v>#N/A</v>
      </c>
      <c r="I163" s="141" t="e">
        <f>VLOOKUP(A163,$A$28:$J$72,9,FALSE)</f>
        <v>#N/A</v>
      </c>
      <c r="J163" s="141"/>
      <c r="M163" s="22" t="s">
        <v>76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0</v>
      </c>
      <c r="G164" s="145"/>
      <c r="H164" s="29" t="e">
        <f t="shared" si="16"/>
        <v>#N/A</v>
      </c>
      <c r="I164" s="141" t="e">
        <f t="shared" ref="I164:I187" si="20">VLOOKUP(A164,$A$28:$J$72,9,FALSE)</f>
        <v>#N/A</v>
      </c>
      <c r="J164" s="141"/>
      <c r="M164" s="22" t="s">
        <v>76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5">
        <f t="shared" si="19"/>
        <v>0</v>
      </c>
      <c r="G165" s="145"/>
      <c r="H165" s="29" t="e">
        <f t="shared" si="16"/>
        <v>#N/A</v>
      </c>
      <c r="I165" s="141" t="e">
        <f t="shared" si="20"/>
        <v>#N/A</v>
      </c>
      <c r="J165" s="141"/>
      <c r="M165" s="22" t="s">
        <v>76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65" t="s">
        <v>73</v>
      </c>
      <c r="B190" s="165"/>
      <c r="C190" s="165"/>
      <c r="D190" s="165"/>
      <c r="E190" s="27">
        <f>SUM(F158:G187)</f>
        <v>27593.5</v>
      </c>
    </row>
    <row r="191" spans="1:14" ht="51.75" customHeight="1">
      <c r="A191" s="165" t="s">
        <v>74</v>
      </c>
      <c r="B191" s="165"/>
      <c r="C191" s="165"/>
      <c r="D191" s="165"/>
      <c r="E191" s="27">
        <f>E190+E154-E155</f>
        <v>-77876.989999999991</v>
      </c>
    </row>
    <row r="192" spans="1:14">
      <c r="A192" s="107" t="s">
        <v>180</v>
      </c>
    </row>
    <row r="193" spans="1:10" ht="62.25" customHeight="1">
      <c r="A193" s="139" t="s">
        <v>78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51">
        <f>ПТО!G12</f>
        <v>1200</v>
      </c>
      <c r="I194" s="52" t="s">
        <v>80</v>
      </c>
    </row>
    <row r="195" spans="1:10" ht="18.75" customHeight="1">
      <c r="A195" s="137" t="str">
        <f>ПТО!F13</f>
        <v xml:space="preserve">  -  техническое освидетельствование лифта</v>
      </c>
      <c r="B195" s="137"/>
      <c r="C195" s="137"/>
      <c r="D195" s="137"/>
      <c r="E195" s="137"/>
      <c r="F195" s="137"/>
      <c r="G195" s="137"/>
      <c r="H195" s="51">
        <f>ПТО!G13</f>
        <v>8100</v>
      </c>
      <c r="I195" s="52" t="s">
        <v>80</v>
      </c>
    </row>
    <row r="196" spans="1:10" ht="18.75" customHeight="1">
      <c r="A196" s="137" t="str">
        <f>ПТО!F14</f>
        <v xml:space="preserve">  -  техническое обслуживание охранной сигнализации</v>
      </c>
      <c r="B196" s="137"/>
      <c r="C196" s="137"/>
      <c r="D196" s="137"/>
      <c r="E196" s="137"/>
      <c r="F196" s="137"/>
      <c r="G196" s="137"/>
      <c r="H196" s="51">
        <f>ПТО!G14</f>
        <v>9450</v>
      </c>
      <c r="I196" s="52" t="s">
        <v>80</v>
      </c>
    </row>
    <row r="197" spans="1:10" ht="18.75" customHeight="1">
      <c r="A197" s="137" t="str">
        <f>ПТО!F15</f>
        <v xml:space="preserve">  -  ремонт подъезда</v>
      </c>
      <c r="B197" s="137"/>
      <c r="C197" s="137"/>
      <c r="D197" s="137"/>
      <c r="E197" s="137"/>
      <c r="F197" s="137"/>
      <c r="G197" s="137"/>
      <c r="H197" s="51">
        <f>ПТО!G15</f>
        <v>240000</v>
      </c>
      <c r="I197" s="52" t="s">
        <v>80</v>
      </c>
    </row>
    <row r="198" spans="1:10" ht="18.75" customHeight="1">
      <c r="A198" s="137" t="str">
        <f>ПТО!F16</f>
        <v xml:space="preserve">  -  диспетчеризация лифта</v>
      </c>
      <c r="B198" s="137"/>
      <c r="C198" s="137"/>
      <c r="D198" s="137"/>
      <c r="E198" s="137"/>
      <c r="F198" s="137"/>
      <c r="G198" s="137"/>
      <c r="H198" s="51">
        <f>ПТО!G16</f>
        <v>30000</v>
      </c>
      <c r="I198" s="54" t="s">
        <v>80</v>
      </c>
    </row>
    <row r="199" spans="1:10" ht="18.75" customHeight="1">
      <c r="A199" s="137" t="str">
        <f>ПТО!F17</f>
        <v xml:space="preserve">  -  приобретение почтовых ящиков</v>
      </c>
      <c r="B199" s="137"/>
      <c r="C199" s="137"/>
      <c r="D199" s="137"/>
      <c r="E199" s="137"/>
      <c r="F199" s="137"/>
      <c r="G199" s="137"/>
      <c r="H199" s="51">
        <f>ПТО!G17</f>
        <v>11000</v>
      </c>
      <c r="I199" s="52" t="s">
        <v>80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51">
        <f>ПТО!G18</f>
        <v>0</v>
      </c>
      <c r="I200" s="52" t="s">
        <v>80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51">
        <f>ПТО!G19</f>
        <v>0</v>
      </c>
      <c r="I201" s="52" t="s">
        <v>80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51">
        <f>ПТО!G20</f>
        <v>0</v>
      </c>
      <c r="I202" s="52" t="s">
        <v>80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51">
        <f>ПТО!G21</f>
        <v>0</v>
      </c>
      <c r="I203" s="52" t="s">
        <v>80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51">
        <f>ПТО!G22</f>
        <v>0</v>
      </c>
      <c r="I204" s="52" t="s">
        <v>80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51">
        <f>ПТО!G23</f>
        <v>0</v>
      </c>
      <c r="I205" s="52" t="s">
        <v>80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51">
        <f>ПТО!G24</f>
        <v>0</v>
      </c>
      <c r="I206" s="52" t="s">
        <v>80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51">
        <f>ПТО!G25</f>
        <v>0</v>
      </c>
      <c r="I207" s="52" t="s">
        <v>80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51">
        <f>ПТО!G26</f>
        <v>0</v>
      </c>
      <c r="I208" s="52" t="s">
        <v>80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51">
        <f>ПТО!G27</f>
        <v>0</v>
      </c>
      <c r="I209" s="52" t="s">
        <v>80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51">
        <f>ПТО!G28</f>
        <v>0</v>
      </c>
      <c r="I210" s="52" t="s">
        <v>80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51">
        <f>ПТО!G29</f>
        <v>0</v>
      </c>
      <c r="I211" s="52" t="s">
        <v>80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51">
        <f>ПТО!G30</f>
        <v>0</v>
      </c>
      <c r="I212" s="52" t="s">
        <v>80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299750</v>
      </c>
      <c r="I214" s="58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A16" sqref="A16:I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-1010.37</f>
        <v>-1010.37</v>
      </c>
    </row>
    <row r="2" spans="1:12" ht="18.75" customHeight="1">
      <c r="A2" s="130" t="s">
        <v>77</v>
      </c>
      <c r="B2" s="124" t="s">
        <v>188</v>
      </c>
      <c r="C2" s="125">
        <v>1</v>
      </c>
      <c r="D2" s="121">
        <v>8100</v>
      </c>
      <c r="E2" s="127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185</v>
      </c>
      <c r="B3" s="124" t="s">
        <v>189</v>
      </c>
      <c r="C3" s="123">
        <v>5</v>
      </c>
      <c r="D3" s="128">
        <f>1250/4*5</f>
        <v>1562.5</v>
      </c>
      <c r="E3" s="127"/>
      <c r="F3" s="30"/>
      <c r="G3" s="30"/>
      <c r="L3" s="33" t="str">
        <f t="shared" si="0"/>
        <v>ТР</v>
      </c>
    </row>
    <row r="4" spans="1:12" ht="18.75" customHeight="1">
      <c r="A4" s="135" t="s">
        <v>186</v>
      </c>
      <c r="B4" s="124" t="s">
        <v>189</v>
      </c>
      <c r="C4" s="123">
        <v>12</v>
      </c>
      <c r="D4" s="134">
        <f>1750*12*0.45</f>
        <v>9450</v>
      </c>
      <c r="E4" s="127"/>
      <c r="F4" s="30"/>
      <c r="G4" s="30"/>
      <c r="L4" s="33" t="str">
        <f t="shared" si="0"/>
        <v>ТР</v>
      </c>
    </row>
    <row r="5" spans="1:12" ht="18.75" customHeight="1">
      <c r="A5" s="129" t="s">
        <v>187</v>
      </c>
      <c r="B5" s="126" t="s">
        <v>190</v>
      </c>
      <c r="C5" s="125">
        <v>1</v>
      </c>
      <c r="D5" s="131">
        <v>1597</v>
      </c>
      <c r="E5" s="122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194</v>
      </c>
      <c r="B6" s="132" t="s">
        <v>190</v>
      </c>
      <c r="C6" s="43">
        <v>1</v>
      </c>
      <c r="D6" s="48">
        <v>6884</v>
      </c>
      <c r="E6" s="133" t="s">
        <v>195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31.5">
      <c r="A14" s="30"/>
      <c r="F14" s="115" t="s">
        <v>196</v>
      </c>
      <c r="G14" s="117">
        <v>9450</v>
      </c>
      <c r="L14" s="33">
        <f t="shared" si="0"/>
        <v>0</v>
      </c>
    </row>
    <row r="15" spans="1:12" ht="15.75">
      <c r="A15" s="30"/>
      <c r="F15" s="115" t="s">
        <v>197</v>
      </c>
      <c r="G15" s="116">
        <v>240000</v>
      </c>
      <c r="L15" s="33">
        <f t="shared" si="0"/>
        <v>0</v>
      </c>
    </row>
    <row r="16" spans="1:12" ht="15.75">
      <c r="A16" s="30"/>
      <c r="F16" s="136" t="s">
        <v>198</v>
      </c>
      <c r="G16" s="116">
        <v>30000</v>
      </c>
      <c r="L16" s="33">
        <f t="shared" si="0"/>
        <v>0</v>
      </c>
    </row>
    <row r="17" spans="1:12" ht="15.75">
      <c r="A17" s="30"/>
      <c r="F17" s="115" t="s">
        <v>199</v>
      </c>
      <c r="G17" s="116">
        <v>11000</v>
      </c>
      <c r="L17" s="33">
        <f t="shared" si="0"/>
        <v>0</v>
      </c>
    </row>
    <row r="18" spans="1:12" ht="15.75">
      <c r="A18" s="30"/>
      <c r="F18" s="136"/>
      <c r="G18" s="116"/>
      <c r="L18" s="33">
        <f t="shared" si="0"/>
        <v>0</v>
      </c>
    </row>
    <row r="19" spans="1:12" ht="15.75">
      <c r="A19" s="30"/>
      <c r="F19" s="115"/>
      <c r="G19" s="11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74929.2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74929.2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87931.68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87931.68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35922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35922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26445.599999999999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26445.599999999999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8815.2000000000007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8815.2000000000007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50246.64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50246.64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182</v>
      </c>
      <c r="B46" s="38">
        <v>53993.16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53993.16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YblGuzW3+gaaABPJiRYSNi1Kd5/M7XDadU8svc3Sh2S/FmZ+UwPFGLmoBMlQIqM5NY/ZBn1cxT1eVmPi8V/OIw==" saltValue="eBKzJK7LA4YJ/inW5kN3v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16" sqref="A16:I1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193</v>
      </c>
      <c r="F1" s="62">
        <v>1836.5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195799.41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450388.88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345928.76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F1*4.74*12</f>
        <v>104460.12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453784.38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453784.38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453784.38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192403.91000000003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8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8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8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8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7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7"/>
      <c r="N26" s="65"/>
    </row>
    <row r="27" spans="1:15" ht="18.75" customHeight="1">
      <c r="A27" s="72" t="s">
        <v>111</v>
      </c>
      <c r="B27" s="77" t="s">
        <v>4</v>
      </c>
      <c r="C27" s="88">
        <v>56514.62</v>
      </c>
      <c r="D27" s="83" t="s">
        <v>60</v>
      </c>
      <c r="E27" s="66"/>
      <c r="F27" s="66"/>
      <c r="G27" s="66"/>
      <c r="H27" s="66"/>
      <c r="I27" s="66"/>
      <c r="J27" s="66"/>
      <c r="M27" s="167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7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7"/>
      <c r="N29" s="65"/>
    </row>
    <row r="30" spans="1:15" ht="18.75" customHeight="1">
      <c r="A30" s="72" t="s">
        <v>114</v>
      </c>
      <c r="B30" s="77" t="s">
        <v>18</v>
      </c>
      <c r="C30" s="88">
        <v>81579.210000000006</v>
      </c>
      <c r="D30" s="83" t="s">
        <v>66</v>
      </c>
      <c r="E30" s="66"/>
      <c r="F30" s="66"/>
      <c r="G30" s="66"/>
      <c r="H30" s="66"/>
      <c r="I30" s="66"/>
      <c r="J30" s="66"/>
      <c r="M30" s="167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7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7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7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7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26017.06</v>
      </c>
      <c r="F37" s="96" t="s">
        <v>173</v>
      </c>
      <c r="G37" s="68"/>
      <c r="H37" s="68"/>
      <c r="I37" s="68"/>
      <c r="L37" s="65"/>
      <c r="M37" s="166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23759.87</v>
      </c>
      <c r="D38" s="96" t="s">
        <v>171</v>
      </c>
      <c r="E38" s="70"/>
      <c r="G38" s="69"/>
      <c r="H38" s="69"/>
      <c r="L38" s="65"/>
      <c r="M38" s="166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24765.23</v>
      </c>
      <c r="D39" s="96" t="s">
        <v>172</v>
      </c>
      <c r="E39" s="70"/>
      <c r="G39" s="69"/>
      <c r="H39" s="69"/>
      <c r="L39" s="65"/>
      <c r="M39" s="166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1251.8300000000017</v>
      </c>
      <c r="D40" s="82" t="s">
        <v>59</v>
      </c>
      <c r="E40" s="70"/>
      <c r="G40" s="69"/>
      <c r="H40" s="69"/>
      <c r="L40" s="65"/>
      <c r="M40" s="166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26017.06</v>
      </c>
      <c r="D41" s="82" t="s">
        <v>59</v>
      </c>
      <c r="E41" s="70"/>
      <c r="G41" s="69"/>
      <c r="H41" s="69"/>
      <c r="L41" s="65"/>
      <c r="M41" s="166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26017.06</v>
      </c>
      <c r="D42" s="82" t="s">
        <v>59</v>
      </c>
      <c r="E42" s="70"/>
      <c r="G42" s="69"/>
      <c r="H42" s="69"/>
      <c r="L42" s="65"/>
      <c r="M42" s="166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6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6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72231.58</v>
      </c>
      <c r="F45" s="96" t="s">
        <v>173</v>
      </c>
      <c r="G45" s="68"/>
      <c r="H45" s="68"/>
      <c r="L45" s="65"/>
      <c r="M45" s="166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5187.1899999999996</v>
      </c>
      <c r="D46" s="96" t="s">
        <v>174</v>
      </c>
      <c r="E46" s="70"/>
      <c r="G46" s="69"/>
      <c r="H46" s="69"/>
      <c r="L46" s="65"/>
      <c r="M46" s="166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69979.509999999995</v>
      </c>
      <c r="D47" s="96" t="s">
        <v>172</v>
      </c>
      <c r="E47" s="70"/>
      <c r="G47" s="69"/>
      <c r="H47" s="69"/>
      <c r="L47" s="65"/>
      <c r="M47" s="166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2252.070000000007</v>
      </c>
      <c r="D48" s="82" t="s">
        <v>59</v>
      </c>
      <c r="E48" s="70"/>
      <c r="G48" s="69"/>
      <c r="H48" s="69"/>
      <c r="L48" s="65"/>
      <c r="M48" s="166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72231.58</v>
      </c>
      <c r="D49" s="82" t="s">
        <v>59</v>
      </c>
      <c r="E49" s="70"/>
      <c r="G49" s="69"/>
      <c r="H49" s="69"/>
      <c r="L49" s="65"/>
      <c r="M49" s="166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72231.58</v>
      </c>
      <c r="D50" s="82" t="s">
        <v>59</v>
      </c>
      <c r="E50" s="70"/>
      <c r="G50" s="69"/>
      <c r="H50" s="69"/>
      <c r="L50" s="65"/>
      <c r="M50" s="166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6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6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128294.85</v>
      </c>
      <c r="F53" s="96" t="s">
        <v>173</v>
      </c>
      <c r="G53" s="68"/>
      <c r="H53" s="68"/>
      <c r="L53" s="65"/>
      <c r="M53" s="166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8598.85</v>
      </c>
      <c r="D54" s="96" t="s">
        <v>174</v>
      </c>
      <c r="E54" s="71"/>
      <c r="F54" s="91"/>
      <c r="G54" s="66"/>
      <c r="H54" s="66"/>
      <c r="L54" s="65"/>
      <c r="M54" s="166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124116.17</v>
      </c>
      <c r="D55" s="96" t="s">
        <v>172</v>
      </c>
      <c r="E55" s="71"/>
      <c r="G55" s="66"/>
      <c r="H55" s="66"/>
      <c r="L55" s="65"/>
      <c r="M55" s="166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4178.6800000000076</v>
      </c>
      <c r="D56" s="82" t="s">
        <v>59</v>
      </c>
      <c r="E56" s="71"/>
      <c r="G56" s="66"/>
      <c r="H56" s="66"/>
      <c r="L56" s="65"/>
      <c r="M56" s="166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128294.85</v>
      </c>
      <c r="D57" s="82" t="s">
        <v>59</v>
      </c>
      <c r="E57" s="71"/>
      <c r="G57" s="66"/>
      <c r="H57" s="66"/>
      <c r="L57" s="65"/>
      <c r="M57" s="166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128294.85</v>
      </c>
      <c r="D58" s="82" t="s">
        <v>59</v>
      </c>
      <c r="E58" s="71"/>
      <c r="G58" s="66"/>
      <c r="H58" s="66"/>
      <c r="L58" s="65"/>
      <c r="M58" s="166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6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6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85085.02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157.47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68933.45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16151.570000000007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85085.02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85085.02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47522.87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3412.77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46292.43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1230.4400000000023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47522.87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47522.87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6" sqref="A16:I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3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58381.18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2020-03-19T01:42:28Z</dcterms:modified>
</cp:coreProperties>
</file>