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C77" i="3"/>
  <c r="A139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4" i="1"/>
  <c r="G110" i="1"/>
  <c r="J109" i="1"/>
  <c r="J104" i="1"/>
  <c r="J103" i="1"/>
  <c r="G102" i="1"/>
  <c r="J101" i="1"/>
  <c r="J96" i="1"/>
  <c r="J95" i="1"/>
  <c r="A101" i="1"/>
  <c r="A100" i="1"/>
  <c r="A97" i="1"/>
  <c r="A96" i="1"/>
  <c r="G94" i="1"/>
  <c r="F94" i="1"/>
  <c r="D94" i="1"/>
  <c r="A94" i="1"/>
  <c r="K94" i="1"/>
  <c r="A140" i="1" l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<sst xmlns="http://schemas.openxmlformats.org/spreadsheetml/2006/main" count="617" uniqueCount="247">
  <si>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</si>
  <si>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</si>
  <si>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</si>
  <si>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</si>
  <si>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</si>
  <si>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</si>
  <si>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</si>
  <si>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</si>
  <si>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</si>
  <si>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</si>
  <si>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</si>
  <si>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</si>
  <si>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</si>
  <si>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</si>
  <si>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</si>
  <si>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</si>
  <si>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</si>
  <si>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</si>
  <si>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</si>
  <si>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</si>
  <si>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</si>
  <si>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</si>
  <si>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</si>
  <si>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</si>
  <si>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</si>
  <si>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</si>
  <si>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</si>
  <si>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</si>
  <si>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</si>
  <si>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</si>
  <si>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</si>
  <si>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</si>
  <si>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</si>
  <si>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</si>
  <si>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</si>
  <si>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</si>
  <si>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</si>
  <si>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</si>
  <si>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</si>
  <si>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</si>
  <si>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</si>
  <si>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</si>
  <si>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</si>
  <si>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</si>
  <si>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</si>
  <si>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</si>
  <si>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</si>
  <si>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</si>
  <si>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</si>
  <si>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</si>
  <si>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</si>
  <si>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</si>
  <si>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</si>
  <si>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</si>
  <si>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</si>
  <si>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</si>
  <si>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</si>
  <si>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</si>
  <si>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</si>
  <si>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</si>
  <si>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</si>
  <si>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</si>
  <si>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</si>
  <si>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</si>
  <si>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</si>
  <si>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</si>
  <si>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</si>
  <si>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</si>
  <si>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</si>
  <si>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</si>
  <si>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</si>
  <si>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</si>
  <si>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</si>
  <si>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</si>
  <si>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</si>
  <si>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</si>
  <si>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</si>
  <si>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</si>
  <si>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</si>
  <si>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</si>
  <si>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</si>
  <si>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</si>
  <si>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</si>
  <si>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</si>
  <si>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</si>
  <si>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</si>
  <si>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</si>
  <si>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</si>
  <si>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</si>
  <si>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</si>
  <si>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</si>
  <si>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</si>
  <si>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</si>
  <si>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</si>
  <si>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</si>
  <si>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</si>
  <si>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</si>
  <si>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</si>
  <si>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</si>
  <si>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</si>
  <si>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</si>
  <si>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</si>
  <si>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</si>
  <si>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</si>
  <si>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</si>
  <si>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</si>
  <si>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</si>
  <si>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</si>
  <si>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</si>
  <si>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</si>
  <si>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</si>
  <si>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</si>
  <si>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</si>
  <si>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</si>
  <si>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</si>
  <si>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</si>
  <si>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</si>
  <si>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</si>
  <si>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</si>
  <si>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</si>
  <si>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</si>
  <si>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</si>
  <si>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</si>
  <si>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</si>
  <si>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</si>
  <si>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</si>
  <si>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</si>
  <si>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</si>
  <si>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</si>
  <si>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</si>
  <si>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</si>
  <si>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</si>
  <si>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</si>
  <si>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</si>
  <si>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</si>
  <si>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</si>
  <si>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</si>
  <si>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</si>
  <si>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</si>
  <si>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</si>
  <si>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</si>
  <si>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</si>
  <si>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</si>
  <si>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</si>
  <si>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</si>
  <si>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</si>
  <si>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</si>
  <si>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</si>
  <si>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</si>
  <si>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</si>
  <si>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</si>
  <si>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</si>
  <si>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</si>
  <si>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</si>
  <si>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</si>
  <si>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</si>
  <si>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</si>
  <si>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</si>
  <si>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</si>
  <si>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</si>
  <si>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</si>
  <si>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</si>
  <si>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</si>
  <si>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</si>
  <si>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</si>
  <si>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</si>
  <si>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</si>
  <si>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</si>
  <si>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</si>
  <si>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</si>
  <si>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</si>
  <si>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</si>
  <si>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</si>
  <si>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</si>
  <si>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</si>
  <si>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</si>
  <si>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</si>
  <si>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</si>
  <si>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</si>
  <si>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</si>
  <si>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</si>
  <si>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</si>
  <si>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</si>
  <si>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</si>
  <si>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</si>
  <si>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</si>
  <si>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</si>
  <si>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</si>
  <si>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Украшение новогодней елки, организация новогоднего праздника, приобретение подарков.</t>
  </si>
  <si>
    <t>Ремонт уличного освещения.</t>
  </si>
  <si>
    <t>Приобретение пожарных рукавов.</t>
  </si>
  <si>
    <t>Вывоз снега с придомовой территории.</t>
  </si>
  <si>
    <t>Установка замков в комнате консьержа.</t>
  </si>
  <si>
    <t>Изготовление и монтаж полки в комнату консьержа.</t>
  </si>
  <si>
    <t>Установка доводчика на тамбурные двери 1 и 2 подъезда.</t>
  </si>
  <si>
    <t>Установка дополнительной клавиши для консьержа.</t>
  </si>
  <si>
    <t>Ремонт подъезда.</t>
  </si>
  <si>
    <t>Поиск повреждения и аварийный ремонт кабельной линии КЛ-6 кВ.</t>
  </si>
  <si>
    <t>Монтаж системы электромагнитный замок с переговорным устройством.</t>
  </si>
  <si>
    <t>Приобретение и установка пожарных кранов.</t>
  </si>
  <si>
    <t>Ремонт лифта (замена вызывного поста) в 1 подъезде.</t>
  </si>
  <si>
    <t>АВР от 10.01.2019</t>
  </si>
  <si>
    <t>АВР от 14.01.2019</t>
  </si>
  <si>
    <t>АВР от 18.10.2018</t>
  </si>
  <si>
    <t>АВР от 14.02.2019, Акт от 25.01.2019</t>
  </si>
  <si>
    <t>АВР от 08.04.2019</t>
  </si>
  <si>
    <t>АВР от 04.06.2019</t>
  </si>
  <si>
    <t>АВР от 04.09.2019, Счет от 20.05.2019, смета</t>
  </si>
  <si>
    <t>АВР от 20.08.2019, счет №121 от 20.08.2019</t>
  </si>
  <si>
    <t>Замена контактора станции управления лифта (2 подъезд).</t>
  </si>
  <si>
    <t>площадь дома</t>
  </si>
  <si>
    <t>с 01.01.2019 на осн. Протокола №1-2 от 02.04.2018, Приказ №07 от 21.01.2019</t>
  </si>
  <si>
    <t>АВР от 25.09.2019, счет №200 от 30.08.2019</t>
  </si>
  <si>
    <t>Ремонт пассажирского лифта.</t>
  </si>
  <si>
    <t>АВР от 07.10.2019</t>
  </si>
  <si>
    <t>АВР 20.06.2019, Решение, Счет №9 от 24.01.2019</t>
  </si>
  <si>
    <t>АВР от 20.05.2019, счет №26 от 18.02.2019</t>
  </si>
  <si>
    <t>АВР от 20.06.2019, Счет №53 от 02.04.19</t>
  </si>
  <si>
    <t>АВР от 20.06.2019, Счет №76 от 14.05.2019</t>
  </si>
  <si>
    <t>АВР от 07.06.2019, Решение</t>
  </si>
  <si>
    <t>АВР от 21.06.2019, Решение, смета, счет №34 от 15.02.2019</t>
  </si>
  <si>
    <t>АВР от 20.08.2019, Решение, счет№131 от 21.08.2019</t>
  </si>
  <si>
    <t>АВР от 21.09.2019,Счет №С-828 от 17.09.2019</t>
  </si>
  <si>
    <t>Генеральная уборка подъездов.</t>
  </si>
  <si>
    <t>АВР от 18.10.2019, Решение</t>
  </si>
  <si>
    <t>АВР от 20.09.2019, счет №143 от 19.09.2019</t>
  </si>
  <si>
    <t>Замена шарниров на двери (1 подъезд, 14 этаж).</t>
  </si>
  <si>
    <t>АВР от 12.08.2019, Решение, счет №199 от 12.08.2019</t>
  </si>
  <si>
    <t>Замена трубы ГВС Ду 50 в ИТП.</t>
  </si>
  <si>
    <t>АВР от 02.08.2019, служебка</t>
  </si>
  <si>
    <t>АВР от 16.08.2019, Решение, счет №388 от 16.08.2019</t>
  </si>
  <si>
    <t>9620,2-710,2УК=8910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</si>
  <si>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</si>
  <si>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</si>
  <si>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дополнительная установка камер системы видеонаблюдения</t>
  </si>
  <si>
    <t xml:space="preserve">  -  замена светильников в подъездах</t>
  </si>
  <si>
    <t xml:space="preserve">  -  генеральная уборка в подъездах</t>
  </si>
  <si>
    <t>Замена блока питания системы домофон (8 этаж).</t>
  </si>
  <si>
    <t>Устранение течи в перекрытии квартир 105, 110.</t>
  </si>
  <si>
    <t xml:space="preserve">  -  установка новогодней елки (проведение праздника)</t>
  </si>
  <si>
    <t>Изготовление технического паспорта для передачи кабельных линий и подстанции ТП №3655, №3182.</t>
  </si>
  <si>
    <t>Замена блока питания системы домофон (8 этаж 2 подъезд).</t>
  </si>
  <si>
    <t>Ремонт прибора учета тепловой энергии.</t>
  </si>
  <si>
    <t>АВР от 10.01.2019, Решение, Счёт №697 от 30.11.2018</t>
  </si>
  <si>
    <t xml:space="preserve">  -  обслуживание ТП и кабельных линий</t>
  </si>
  <si>
    <t xml:space="preserve">  -  передача бесхозных эл. сети и ТП</t>
  </si>
  <si>
    <t>Ремонт автоматической пожарной сигнализации.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</si>
</sst>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7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26" fillId="0" borderId="0" xfId="0" applyNumberFormat="1" applyFont="1"/>
    <xf numFmtId="4" fontId="1" fillId="0" borderId="0" xfId="6" applyNumberFormat="1" applyFill="1" applyBorder="1" applyAlignment="1"/>
    <xf numFmtId="4" fontId="16" fillId="0" borderId="0" xfId="6" applyNumberFormat="1" applyFont="1" applyFill="1" applyBorder="1" applyAlignment="1"/>
    <xf numFmtId="0" fontId="16" fillId="0" borderId="0" xfId="6" applyFont="1" applyFill="1" applyBorder="1" applyAlignment="1">
      <alignment horizontal="center"/>
    </xf>
    <xf numFmtId="0" fontId="1" fillId="0" borderId="0" xfId="6" applyFill="1" applyBorder="1" applyAlignment="1">
      <alignment horizontal="center" vertical="center"/>
    </xf>
    <xf numFmtId="0" fontId="1" fillId="0" borderId="0" xfId="6" applyFill="1" applyBorder="1" applyAlignment="1">
      <alignment horizontal="center"/>
    </xf>
    <xf numFmtId="0" fontId="1" fillId="0" borderId="0" xfId="6" applyFill="1" applyBorder="1" applyAlignment="1"/>
    <xf numFmtId="0" fontId="1" fillId="0" borderId="0" xfId="6" applyFill="1" applyBorder="1"/>
    <xf numFmtId="0" fontId="16" fillId="0" borderId="0" xfId="6" applyFont="1" applyFill="1" applyBorder="1" applyAlignment="1"/>
    <xf numFmtId="0" fontId="1" fillId="0" borderId="0" xfId="6" applyFill="1" applyBorder="1" applyAlignment="1">
      <alignment wrapText="1"/>
    </xf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0" fontId="0" fillId="0" borderId="0" xfId="0" applyFill="1"/>
    <xf numFmtId="0" fontId="16" fillId="0" borderId="0" xfId="6" applyFont="1" applyFill="1" applyBorder="1" applyAlignment="1">
      <alignment horizontal="center" vertical="center"/>
    </xf>
    <xf numFmtId="0" fontId="16" fillId="0" borderId="0" xfId="6" applyFont="1" applyFill="1" applyBorder="1" applyAlignment="1">
      <alignment wrapText="1"/>
    </xf>
    <xf numFmtId="4" fontId="16" fillId="0" borderId="0" xfId="6" applyNumberFormat="1" applyFont="1" applyFill="1" applyBorder="1" applyAlignment="1">
      <alignment horizontal="right"/>
    </xf>
    <xf numFmtId="0" fontId="0" fillId="0" borderId="0" xfId="0" applyFill="1" applyBorder="1"/>
    <xf numFmtId="0" fontId="8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4" fontId="9" fillId="0" borderId="0" xfId="0" applyNumberFormat="1" applyFont="1" applyFill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R191" sqref="R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2" t="s">
        <v>183</v>
      </c>
      <c r="B2" s="162"/>
      <c r="C2" s="162"/>
      <c r="D2" s="162"/>
      <c r="E2" s="162"/>
      <c r="F2" s="162"/>
      <c r="G2" s="162"/>
      <c r="H2" s="162"/>
      <c r="I2" s="162"/>
      <c r="J2" s="16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08"/>
      <c r="L8" s="163"/>
      <c r="M8" s="108"/>
      <c r="N8" s="108"/>
      <c r="O8" s="69" t="s">
        <v>87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08"/>
      <c r="L9" s="163"/>
      <c r="M9" s="108"/>
      <c r="N9" s="108"/>
      <c r="O9" s="69" t="s">
        <v>88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1266415.25</v>
      </c>
      <c r="K10" s="108"/>
      <c r="L10" s="163"/>
      <c r="M10" s="108"/>
      <c r="N10" s="108"/>
      <c r="O10" s="69" t="s">
        <v>89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2354175.6799999997</v>
      </c>
      <c r="K11" s="108"/>
      <c r="L11" s="163"/>
      <c r="M11" s="108"/>
      <c r="N11" s="108"/>
      <c r="O11" s="69" t="s">
        <v>90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1712655.68</v>
      </c>
      <c r="K12" s="108"/>
      <c r="L12" s="163"/>
      <c r="M12" s="108"/>
      <c r="N12" s="108"/>
      <c r="O12" s="69" t="s">
        <v>91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641520</v>
      </c>
      <c r="K13" s="108"/>
      <c r="L13" s="163"/>
      <c r="M13" s="108"/>
      <c r="N13" s="108"/>
      <c r="O13" s="69" t="s">
        <v>92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08"/>
      <c r="L14" s="163"/>
      <c r="M14" s="108"/>
      <c r="N14" s="108"/>
      <c r="O14" s="69" t="s">
        <v>93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2328413.0699999998</v>
      </c>
      <c r="K15" s="108"/>
      <c r="L15" s="163"/>
      <c r="M15" s="108"/>
      <c r="N15" s="108"/>
      <c r="O15" s="69" t="s">
        <v>94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2328413.0699999998</v>
      </c>
      <c r="K16" s="108"/>
      <c r="L16" s="163"/>
      <c r="M16" s="108"/>
      <c r="N16" s="108"/>
      <c r="O16" s="69" t="s">
        <v>95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08"/>
      <c r="L17" s="163"/>
      <c r="M17" s="108"/>
      <c r="N17" s="108"/>
      <c r="O17" s="69" t="s">
        <v>96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08"/>
      <c r="L18" s="163"/>
      <c r="M18" s="108"/>
      <c r="N18" s="108"/>
      <c r="O18" s="69" t="s">
        <v>97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08"/>
      <c r="L19" s="163"/>
      <c r="M19" s="108"/>
      <c r="N19" s="108"/>
      <c r="O19" s="69" t="s">
        <v>98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08"/>
      <c r="L20" s="163"/>
      <c r="M20" s="108"/>
      <c r="N20" s="108"/>
      <c r="O20" s="69" t="s">
        <v>99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2328413.0699999998</v>
      </c>
      <c r="K21" s="108"/>
      <c r="L21" s="163"/>
      <c r="M21" s="108"/>
      <c r="N21" s="108"/>
      <c r="O21" s="69" t="s">
        <v>100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08"/>
      <c r="L22" s="163"/>
      <c r="M22" s="108"/>
      <c r="N22" s="108"/>
      <c r="O22" s="69" t="s">
        <v>101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08"/>
      <c r="L23" s="163"/>
      <c r="M23" s="108"/>
      <c r="N23" s="108"/>
      <c r="O23" s="69" t="s">
        <v>102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1292177.8599999999</v>
      </c>
      <c r="K24" s="108"/>
      <c r="L24" s="163"/>
      <c r="M24" s="108"/>
      <c r="N24" s="108"/>
      <c r="O24" s="69" t="s">
        <v>103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08"/>
      <c r="L27" s="16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477937.55999999994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08"/>
      <c r="L28" s="16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1">
        <f>VLOOKUP(A29,ПТО!$A$39:$D$53,2,FALSE)</f>
        <v>312166.44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08"/>
      <c r="L29" s="164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134554.56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08"/>
      <c r="L30" s="164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123790.20000000001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08"/>
      <c r="L31" s="16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08"/>
      <c r="L32" s="164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37675.32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08"/>
      <c r="L33" s="16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202369.91999999998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08"/>
      <c r="L34" s="16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Работы (услуги) по управлению многоквартирным домом</v>
      </c>
      <c r="B35" s="140"/>
      <c r="C35" s="140"/>
      <c r="D35" s="140"/>
      <c r="E35" s="140"/>
      <c r="F35" s="141">
        <f>VLOOKUP(A35,ПТО!$A$39:$D$53,2,FALSE)</f>
        <v>414427.92000000004</v>
      </c>
      <c r="G35" s="141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08"/>
      <c r="L35" s="164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customHeight="1" outlineLevel="1">
      <c r="A36" s="140" t="str">
        <f>ПТО!A47</f>
        <v>Техническое обслуживание средств автоматической системы пожарной сигнализации</v>
      </c>
      <c r="B36" s="140"/>
      <c r="C36" s="140"/>
      <c r="D36" s="140"/>
      <c r="E36" s="140"/>
      <c r="F36" s="141">
        <f>VLOOKUP(A36,ПТО!$A$39:$D$53,2,FALSE)</f>
        <v>18299.400000000001</v>
      </c>
      <c r="G36" s="141"/>
      <c r="H36" s="42" t="str">
        <f>VLOOKUP(A36,ПТО!$A$39:$D$53,3,FALSE)</f>
        <v>Ежемесячно</v>
      </c>
      <c r="I36" s="142">
        <f>VLOOKUP(A36,ПТО!$A$39:$D$53,4,FALSE)</f>
        <v>12</v>
      </c>
      <c r="J36" s="142"/>
      <c r="K36" s="108"/>
      <c r="L36" s="164"/>
      <c r="M36" s="115"/>
      <c r="N36" s="108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08"/>
      <c r="L37" s="164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08"/>
      <c r="L38" s="164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08"/>
      <c r="L39" s="164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08"/>
      <c r="L40" s="164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08"/>
      <c r="L41" s="164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08"/>
      <c r="L42" s="164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лифтов.</v>
      </c>
      <c r="B43" s="140"/>
      <c r="C43" s="140"/>
      <c r="D43" s="140"/>
      <c r="E43" s="140"/>
      <c r="F43" s="141">
        <f>VLOOKUP(A43,ПТО!$A$2:$D$31,4,FALSE)</f>
        <v>30000</v>
      </c>
      <c r="G43" s="141"/>
      <c r="H43" s="19" t="str">
        <f>VLOOKUP(A43,ПТО!$A$2:$D$31,2,FALSE)</f>
        <v>ежегодно</v>
      </c>
      <c r="I43" s="142">
        <f>VLOOKUP(A43,ПТО!$A$2:$D$31,3,FALSE)</f>
        <v>4</v>
      </c>
      <c r="J43" s="142"/>
      <c r="K43" s="108"/>
      <c r="L43" s="164"/>
      <c r="M43" s="115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0" t="str">
        <f>ПТО!A3</f>
        <v>Ремонт автоматической пожарной сигнализации.</v>
      </c>
      <c r="B44" s="140"/>
      <c r="C44" s="140"/>
      <c r="D44" s="140"/>
      <c r="E44" s="140"/>
      <c r="F44" s="141">
        <f>VLOOKUP(A44,ПТО!$A$2:$D$31,4,FALSE)</f>
        <v>89601.600000000006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08"/>
      <c r="L44" s="164"/>
      <c r="M44" s="115"/>
      <c r="N44" s="108"/>
      <c r="O44" s="23" t="str">
        <f t="shared" si="1"/>
        <v>Ремонт автоматической пожарной сигнализации.</v>
      </c>
      <c r="R44" s="22" t="s">
        <v>76</v>
      </c>
    </row>
    <row r="45" spans="1:18" ht="51" customHeight="1" outlineLevel="1">
      <c r="A45" s="140" t="str">
        <f>ПТО!A4</f>
        <v>Украшение новогодней елки, организация новогоднего праздника, приобретение подарков.</v>
      </c>
      <c r="B45" s="140"/>
      <c r="C45" s="140"/>
      <c r="D45" s="140"/>
      <c r="E45" s="140"/>
      <c r="F45" s="141">
        <f>VLOOKUP(A45,ПТО!$A$2:$D$31,4,FALSE)</f>
        <v>17084.400000000001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08"/>
      <c r="L45" s="164"/>
      <c r="M45" s="115"/>
      <c r="N45" s="108"/>
      <c r="O45" s="23" t="str">
        <f t="shared" si="1"/>
        <v>Украшение новогодней елки, организация новогоднего праздника, приобретение подарков.</v>
      </c>
      <c r="R45" s="22" t="s">
        <v>76</v>
      </c>
    </row>
    <row r="46" spans="1:18" ht="51" customHeight="1" outlineLevel="1">
      <c r="A46" s="140" t="str">
        <f>ПТО!A5</f>
        <v>Ремонт уличного освещения.</v>
      </c>
      <c r="B46" s="140"/>
      <c r="C46" s="140"/>
      <c r="D46" s="140"/>
      <c r="E46" s="140"/>
      <c r="F46" s="141">
        <f>VLOOKUP(A46,ПТО!$A$2:$D$31,4,FALSE)</f>
        <v>2143.1999999999998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08"/>
      <c r="L46" s="164"/>
      <c r="M46" s="115"/>
      <c r="N46" s="108"/>
      <c r="O46" s="23" t="str">
        <f t="shared" si="1"/>
        <v>Ремонт уличного освещения.</v>
      </c>
      <c r="R46" s="22" t="s">
        <v>76</v>
      </c>
    </row>
    <row r="47" spans="1:18" ht="51" customHeight="1" outlineLevel="1">
      <c r="A47" s="140" t="str">
        <f>ПТО!A6</f>
        <v>Приобретение пожарных рукавов.</v>
      </c>
      <c r="B47" s="140"/>
      <c r="C47" s="140"/>
      <c r="D47" s="140"/>
      <c r="E47" s="140"/>
      <c r="F47" s="141">
        <f>VLOOKUP(A47,ПТО!$A$2:$D$31,4,FALSE)</f>
        <v>57302</v>
      </c>
      <c r="G47" s="141"/>
      <c r="H47" s="25" t="str">
        <f>VLOOKUP(A47,ПТО!$A$2:$D$31,2,FALSE)</f>
        <v>разово</v>
      </c>
      <c r="I47" s="142">
        <f>VLOOKUP(A47,ПТО!$A$2:$D$31,3,FALSE)</f>
        <v>26</v>
      </c>
      <c r="J47" s="142"/>
      <c r="K47" s="108"/>
      <c r="L47" s="164"/>
      <c r="M47" s="115"/>
      <c r="N47" s="108"/>
      <c r="O47" s="23" t="str">
        <f t="shared" si="1"/>
        <v>Приобретение пожарных рукавов.</v>
      </c>
      <c r="R47" s="22" t="s">
        <v>76</v>
      </c>
    </row>
    <row r="48" spans="1:18" ht="51" customHeight="1" outlineLevel="1">
      <c r="A48" s="140" t="str">
        <f>ПТО!A7</f>
        <v>Замена блока питания системы домофон (8 этаж).</v>
      </c>
      <c r="B48" s="140"/>
      <c r="C48" s="140"/>
      <c r="D48" s="140"/>
      <c r="E48" s="140"/>
      <c r="F48" s="141">
        <f>VLOOKUP(A48,ПТО!$A$2:$D$31,4,FALSE)</f>
        <v>2000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08"/>
      <c r="L48" s="164"/>
      <c r="M48" s="115"/>
      <c r="N48" s="108"/>
      <c r="O48" s="23" t="str">
        <f t="shared" si="1"/>
        <v>Замена блока питания системы домофон (8 этаж).</v>
      </c>
      <c r="R48" s="22" t="s">
        <v>76</v>
      </c>
    </row>
    <row r="49" spans="1:18" ht="51" customHeight="1" outlineLevel="1">
      <c r="A49" s="140" t="str">
        <f>ПТО!A8</f>
        <v>Вывоз снега с придомовой территории.</v>
      </c>
      <c r="B49" s="140"/>
      <c r="C49" s="140"/>
      <c r="D49" s="140"/>
      <c r="E49" s="140"/>
      <c r="F49" s="141">
        <f>VLOOKUP(A49,ПТО!$A$2:$D$31,4,FALSE)</f>
        <v>6820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08"/>
      <c r="L49" s="164"/>
      <c r="M49" s="115"/>
      <c r="N49" s="108"/>
      <c r="O49" s="23" t="str">
        <f t="shared" si="1"/>
        <v>Вывоз снега с придомовой территории.</v>
      </c>
      <c r="R49" s="22" t="s">
        <v>76</v>
      </c>
    </row>
    <row r="50" spans="1:18" ht="51" customHeight="1" outlineLevel="1">
      <c r="A50" s="140" t="str">
        <f>ПТО!A9</f>
        <v>Установка замков в комнате консьержа.</v>
      </c>
      <c r="B50" s="140"/>
      <c r="C50" s="140"/>
      <c r="D50" s="140"/>
      <c r="E50" s="140"/>
      <c r="F50" s="141">
        <f>VLOOKUP(A50,ПТО!$A$2:$D$31,4,FALSE)</f>
        <v>4809.5600000000004</v>
      </c>
      <c r="G50" s="141"/>
      <c r="H50" s="25" t="str">
        <f>VLOOKUP(A50,ПТО!$A$2:$D$31,2,FALSE)</f>
        <v>разово</v>
      </c>
      <c r="I50" s="142">
        <f>VLOOKUP(A50,ПТО!$A$2:$D$31,3,FALSE)</f>
        <v>2</v>
      </c>
      <c r="J50" s="142"/>
      <c r="K50" s="108"/>
      <c r="L50" s="164"/>
      <c r="M50" s="115"/>
      <c r="N50" s="108"/>
      <c r="O50" s="23" t="str">
        <f t="shared" si="1"/>
        <v>Установка замков в комнате консьержа.</v>
      </c>
      <c r="R50" s="22" t="s">
        <v>76</v>
      </c>
    </row>
    <row r="51" spans="1:18" ht="51" customHeight="1" outlineLevel="1">
      <c r="A51" s="140" t="str">
        <f>ПТО!A10</f>
        <v>Изготовление и монтаж полки в комнату консьержа.</v>
      </c>
      <c r="B51" s="140"/>
      <c r="C51" s="140"/>
      <c r="D51" s="140"/>
      <c r="E51" s="140"/>
      <c r="F51" s="141">
        <f>VLOOKUP(A51,ПТО!$A$2:$D$31,4,FALSE)</f>
        <v>3465</v>
      </c>
      <c r="G51" s="141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08"/>
      <c r="L51" s="164"/>
      <c r="M51" s="115"/>
      <c r="N51" s="108"/>
      <c r="O51" s="23" t="str">
        <f t="shared" si="1"/>
        <v>Изготовление и монтаж полки в комнату консьержа.</v>
      </c>
      <c r="R51" s="22" t="s">
        <v>76</v>
      </c>
    </row>
    <row r="52" spans="1:18" ht="51" customHeight="1" outlineLevel="1">
      <c r="A52" s="140" t="str">
        <f>ПТО!A11</f>
        <v>Установка доводчика на тамбурные двери 1 и 2 подъезда.</v>
      </c>
      <c r="B52" s="140"/>
      <c r="C52" s="140"/>
      <c r="D52" s="140"/>
      <c r="E52" s="140"/>
      <c r="F52" s="141">
        <f>VLOOKUP(A52,ПТО!$A$2:$D$31,4,FALSE)</f>
        <v>3600</v>
      </c>
      <c r="G52" s="141"/>
      <c r="H52" s="25" t="str">
        <f>VLOOKUP(A52,ПТО!$A$2:$D$31,2,FALSE)</f>
        <v>разово</v>
      </c>
      <c r="I52" s="142">
        <f>VLOOKUP(A52,ПТО!$A$2:$D$31,3,FALSE)</f>
        <v>2</v>
      </c>
      <c r="J52" s="142"/>
      <c r="K52" s="108"/>
      <c r="L52" s="164"/>
      <c r="M52" s="115"/>
      <c r="N52" s="108"/>
      <c r="O52" s="23" t="str">
        <f t="shared" si="1"/>
        <v>Установка доводчика на тамбурные двери 1 и 2 подъезда.</v>
      </c>
      <c r="R52" s="22" t="s">
        <v>76</v>
      </c>
    </row>
    <row r="53" spans="1:18" ht="51" customHeight="1" outlineLevel="1">
      <c r="A53" s="140" t="str">
        <f>ПТО!A12</f>
        <v>Устранение течи в перекрытии квартир 105, 110.</v>
      </c>
      <c r="B53" s="140"/>
      <c r="C53" s="140"/>
      <c r="D53" s="140"/>
      <c r="E53" s="140"/>
      <c r="F53" s="141">
        <f>VLOOKUP(A53,ПТО!$A$2:$D$31,4,FALSE)</f>
        <v>5909.9</v>
      </c>
      <c r="G53" s="141"/>
      <c r="H53" s="25" t="str">
        <f>VLOOKUP(A53,ПТО!$A$2:$D$31,2,FALSE)</f>
        <v>разово</v>
      </c>
      <c r="I53" s="142">
        <f>VLOOKUP(A53,ПТО!$A$2:$D$31,3,FALSE)</f>
        <v>1</v>
      </c>
      <c r="J53" s="142"/>
      <c r="K53" s="108"/>
      <c r="L53" s="164"/>
      <c r="M53" s="115"/>
      <c r="N53" s="108"/>
      <c r="O53" s="23" t="str">
        <f t="shared" si="1"/>
        <v>Устранение течи в перекрытии квартир 105, 110.</v>
      </c>
      <c r="R53" s="22" t="s">
        <v>76</v>
      </c>
    </row>
    <row r="54" spans="1:18" ht="51" customHeight="1" outlineLevel="1">
      <c r="A54" s="140" t="str">
        <f>ПТО!A13</f>
        <v>Установка дополнительной клавиши для консьержа.</v>
      </c>
      <c r="B54" s="140"/>
      <c r="C54" s="140"/>
      <c r="D54" s="140"/>
      <c r="E54" s="140"/>
      <c r="F54" s="141">
        <f>VLOOKUP(A54,ПТО!$A$2:$D$31,4,FALSE)</f>
        <v>1500</v>
      </c>
      <c r="G54" s="141"/>
      <c r="H54" s="25" t="str">
        <f>VLOOKUP(A54,ПТО!$A$2:$D$31,2,FALSE)</f>
        <v>разово</v>
      </c>
      <c r="I54" s="142">
        <f>VLOOKUP(A54,ПТО!$A$2:$D$31,3,FALSE)</f>
        <v>1</v>
      </c>
      <c r="J54" s="142"/>
      <c r="K54" s="108"/>
      <c r="L54" s="164"/>
      <c r="M54" s="115"/>
      <c r="N54" s="108"/>
      <c r="O54" s="23" t="str">
        <f t="shared" si="1"/>
        <v>Установка дополнительной клавиши для консьержа.</v>
      </c>
      <c r="R54" s="22" t="s">
        <v>76</v>
      </c>
    </row>
    <row r="55" spans="1:18" ht="51" customHeight="1" outlineLevel="1">
      <c r="A55" s="140" t="str">
        <f>ПТО!A14</f>
        <v>Ремонт подъезда.</v>
      </c>
      <c r="B55" s="140"/>
      <c r="C55" s="140"/>
      <c r="D55" s="140"/>
      <c r="E55" s="140"/>
      <c r="F55" s="141">
        <f>VLOOKUP(A55,ПТО!$A$2:$D$31,4,FALSE)</f>
        <v>681523</v>
      </c>
      <c r="G55" s="141"/>
      <c r="H55" s="25" t="str">
        <f>VLOOKUP(A55,ПТО!$A$2:$D$31,2,FALSE)</f>
        <v>разово</v>
      </c>
      <c r="I55" s="142">
        <f>VLOOKUP(A55,ПТО!$A$2:$D$31,3,FALSE)</f>
        <v>2</v>
      </c>
      <c r="J55" s="142"/>
      <c r="K55" s="108"/>
      <c r="L55" s="164"/>
      <c r="M55" s="115"/>
      <c r="N55" s="108"/>
      <c r="O55" s="23" t="str">
        <f t="shared" si="1"/>
        <v>Ремонт подъезда.</v>
      </c>
      <c r="R55" s="22" t="s">
        <v>76</v>
      </c>
    </row>
    <row r="56" spans="1:18" ht="51" customHeight="1" outlineLevel="1">
      <c r="A56" s="140" t="str">
        <f>ПТО!A15</f>
        <v>Поиск повреждения и аварийный ремонт кабельной линии КЛ-6 кВ.</v>
      </c>
      <c r="B56" s="140"/>
      <c r="C56" s="140"/>
      <c r="D56" s="140"/>
      <c r="E56" s="140"/>
      <c r="F56" s="141">
        <f>VLOOKUP(A56,ПТО!$A$2:$D$31,4,FALSE)</f>
        <v>25841.87</v>
      </c>
      <c r="G56" s="141"/>
      <c r="H56" s="25" t="str">
        <f>VLOOKUP(A56,ПТО!$A$2:$D$31,2,FALSE)</f>
        <v>разово</v>
      </c>
      <c r="I56" s="142">
        <f>VLOOKUP(A56,ПТО!$A$2:$D$31,3,FALSE)</f>
        <v>1</v>
      </c>
      <c r="J56" s="142"/>
      <c r="K56" s="108"/>
      <c r="L56" s="164"/>
      <c r="M56" s="115"/>
      <c r="N56" s="108"/>
      <c r="O56" s="23" t="str">
        <f t="shared" si="1"/>
        <v>Поиск повреждения и аварийный ремонт кабельной линии КЛ-6 кВ.</v>
      </c>
      <c r="R56" s="22" t="s">
        <v>76</v>
      </c>
    </row>
    <row r="57" spans="1:18" ht="51" customHeight="1" outlineLevel="1">
      <c r="A57" s="140" t="str">
        <f>ПТО!A16</f>
        <v>Монтаж системы электромагнитный замок с переговорным устройством.</v>
      </c>
      <c r="B57" s="140"/>
      <c r="C57" s="140"/>
      <c r="D57" s="140"/>
      <c r="E57" s="140"/>
      <c r="F57" s="141">
        <f>VLOOKUP(A57,ПТО!$A$2:$D$31,4,FALSE)</f>
        <v>16760</v>
      </c>
      <c r="G57" s="141"/>
      <c r="H57" s="25" t="str">
        <f>VLOOKUP(A57,ПТО!$A$2:$D$31,2,FALSE)</f>
        <v>разово</v>
      </c>
      <c r="I57" s="142">
        <f>VLOOKUP(A57,ПТО!$A$2:$D$31,3,FALSE)</f>
        <v>1</v>
      </c>
      <c r="J57" s="142"/>
      <c r="K57" s="108"/>
      <c r="L57" s="164"/>
      <c r="M57" s="115"/>
      <c r="N57" s="108"/>
      <c r="O57" s="23" t="str">
        <f t="shared" si="1"/>
        <v>Монтаж системы электромагнитный замок с переговорным устройством.</v>
      </c>
      <c r="R57" s="22" t="s">
        <v>76</v>
      </c>
    </row>
    <row r="58" spans="1:18" ht="51" customHeight="1" outlineLevel="1">
      <c r="A58" s="140" t="str">
        <f>ПТО!A17</f>
        <v>Приобретение и установка пожарных кранов.</v>
      </c>
      <c r="B58" s="140"/>
      <c r="C58" s="140"/>
      <c r="D58" s="140"/>
      <c r="E58" s="140"/>
      <c r="F58" s="141">
        <f>VLOOKUP(A58,ПТО!$A$2:$D$31,4,FALSE)</f>
        <v>38588</v>
      </c>
      <c r="G58" s="141"/>
      <c r="H58" s="25" t="str">
        <f>VLOOKUP(A58,ПТО!$A$2:$D$31,2,FALSE)</f>
        <v>разово</v>
      </c>
      <c r="I58" s="142">
        <f>VLOOKUP(A58,ПТО!$A$2:$D$31,3,FALSE)</f>
        <v>26</v>
      </c>
      <c r="J58" s="142"/>
      <c r="K58" s="108"/>
      <c r="L58" s="164"/>
      <c r="M58" s="115"/>
      <c r="N58" s="108"/>
      <c r="O58" s="23" t="str">
        <f t="shared" si="1"/>
        <v>Приобретение и установка пожарных кранов.</v>
      </c>
      <c r="R58" s="22" t="s">
        <v>76</v>
      </c>
    </row>
    <row r="59" spans="1:18" ht="51" customHeight="1" outlineLevel="1">
      <c r="A59" s="140" t="str">
        <f>ПТО!A18</f>
        <v>Изготовление технического паспорта для передачи кабельных линий и подстанции ТП №3655, №3182.</v>
      </c>
      <c r="B59" s="140"/>
      <c r="C59" s="140"/>
      <c r="D59" s="140"/>
      <c r="E59" s="140"/>
      <c r="F59" s="141">
        <f>VLOOKUP(A59,ПТО!$A$2:$D$31,4,FALSE)</f>
        <v>27405</v>
      </c>
      <c r="G59" s="141"/>
      <c r="H59" s="25" t="str">
        <f>VLOOKUP(A59,ПТО!$A$2:$D$31,2,FALSE)</f>
        <v>разово</v>
      </c>
      <c r="I59" s="142">
        <f>VLOOKUP(A59,ПТО!$A$2:$D$31,3,FALSE)</f>
        <v>1</v>
      </c>
      <c r="J59" s="142"/>
      <c r="K59" s="108"/>
      <c r="L59" s="164"/>
      <c r="M59" s="115"/>
      <c r="N59" s="108"/>
      <c r="O59" s="23" t="str">
        <f t="shared" si="1"/>
        <v>Изготовление технического паспорта для передачи кабельных линий и подстанции ТП №3655, №3182.</v>
      </c>
      <c r="R59" s="22" t="s">
        <v>76</v>
      </c>
    </row>
    <row r="60" spans="1:18" ht="51" customHeight="1" outlineLevel="1">
      <c r="A60" s="140" t="str">
        <f>ПТО!A19</f>
        <v>Ремонт лифта (замена вызывного поста) в 1 подъезде.</v>
      </c>
      <c r="B60" s="140"/>
      <c r="C60" s="140"/>
      <c r="D60" s="140"/>
      <c r="E60" s="140"/>
      <c r="F60" s="141">
        <f>VLOOKUP(A60,ПТО!$A$2:$D$31,4,FALSE)</f>
        <v>3350</v>
      </c>
      <c r="G60" s="141"/>
      <c r="H60" s="25" t="str">
        <f>VLOOKUP(A60,ПТО!$A$2:$D$31,2,FALSE)</f>
        <v>разово</v>
      </c>
      <c r="I60" s="142">
        <f>VLOOKUP(A60,ПТО!$A$2:$D$31,3,FALSE)</f>
        <v>1</v>
      </c>
      <c r="J60" s="142"/>
      <c r="K60" s="108"/>
      <c r="L60" s="164"/>
      <c r="M60" s="115"/>
      <c r="N60" s="108"/>
      <c r="O60" s="23" t="str">
        <f t="shared" si="1"/>
        <v>Ремонт лифта (замена вызывного поста) в 1 подъезде.</v>
      </c>
      <c r="R60" s="22" t="s">
        <v>76</v>
      </c>
    </row>
    <row r="61" spans="1:18" ht="51" customHeight="1" outlineLevel="1">
      <c r="A61" s="140" t="str">
        <f>ПТО!A20</f>
        <v>Замена блока питания системы домофон (8 этаж 2 подъезд).</v>
      </c>
      <c r="B61" s="140"/>
      <c r="C61" s="140"/>
      <c r="D61" s="140"/>
      <c r="E61" s="140"/>
      <c r="F61" s="141">
        <f>VLOOKUP(A61,ПТО!$A$2:$D$31,4,FALSE)</f>
        <v>1900</v>
      </c>
      <c r="G61" s="141"/>
      <c r="H61" s="25" t="str">
        <f>VLOOKUP(A61,ПТО!$A$2:$D$31,2,FALSE)</f>
        <v>разово</v>
      </c>
      <c r="I61" s="142">
        <f>VLOOKUP(A61,ПТО!$A$2:$D$31,3,FALSE)</f>
        <v>1</v>
      </c>
      <c r="J61" s="142"/>
      <c r="K61" s="108"/>
      <c r="L61" s="164"/>
      <c r="M61" s="115"/>
      <c r="N61" s="108"/>
      <c r="O61" s="23" t="str">
        <f t="shared" si="1"/>
        <v>Замена блока питания системы домофон (8 этаж 2 подъезд).</v>
      </c>
      <c r="R61" s="22" t="s">
        <v>76</v>
      </c>
    </row>
    <row r="62" spans="1:18" ht="51" customHeight="1" outlineLevel="1">
      <c r="A62" s="140" t="str">
        <f>ПТО!A21</f>
        <v>Ремонт прибора учета тепловой энергии.</v>
      </c>
      <c r="B62" s="140"/>
      <c r="C62" s="140"/>
      <c r="D62" s="140"/>
      <c r="E62" s="140"/>
      <c r="F62" s="141">
        <f>VLOOKUP(A62,ПТО!$A$2:$D$31,4,FALSE)</f>
        <v>3540</v>
      </c>
      <c r="G62" s="141"/>
      <c r="H62" s="25" t="str">
        <f>VLOOKUP(A62,ПТО!$A$2:$D$31,2,FALSE)</f>
        <v>разово</v>
      </c>
      <c r="I62" s="142">
        <f>VLOOKUP(A62,ПТО!$A$2:$D$31,3,FALSE)</f>
        <v>1</v>
      </c>
      <c r="J62" s="142"/>
      <c r="K62" s="108"/>
      <c r="L62" s="164"/>
      <c r="M62" s="115"/>
      <c r="N62" s="108"/>
      <c r="O62" s="23" t="str">
        <f t="shared" si="1"/>
        <v>Ремонт прибора учета тепловой энергии.</v>
      </c>
      <c r="R62" s="22" t="s">
        <v>76</v>
      </c>
    </row>
    <row r="63" spans="1:18" ht="51" customHeight="1" outlineLevel="1">
      <c r="A63" s="140" t="str">
        <f>ПТО!A22</f>
        <v>Замена контактора станции управления лифта (2 подъезд).</v>
      </c>
      <c r="B63" s="140"/>
      <c r="C63" s="140"/>
      <c r="D63" s="140"/>
      <c r="E63" s="140"/>
      <c r="F63" s="141">
        <f>VLOOKUP(A63,ПТО!$A$2:$D$31,4,FALSE)</f>
        <v>2528</v>
      </c>
      <c r="G63" s="141"/>
      <c r="H63" s="25" t="str">
        <f>VLOOKUP(A63,ПТО!$A$2:$D$31,2,FALSE)</f>
        <v>разово</v>
      </c>
      <c r="I63" s="142">
        <f>VLOOKUP(A63,ПТО!$A$2:$D$31,3,FALSE)</f>
        <v>1</v>
      </c>
      <c r="J63" s="142"/>
      <c r="K63" s="108"/>
      <c r="L63" s="164"/>
      <c r="M63" s="115"/>
      <c r="N63" s="108"/>
      <c r="O63" s="23" t="str">
        <f t="shared" si="1"/>
        <v>Замена контактора станции управления лифта (2 подъезд).</v>
      </c>
      <c r="R63" s="22" t="s">
        <v>76</v>
      </c>
    </row>
    <row r="64" spans="1:18" ht="51" customHeight="1" outlineLevel="1">
      <c r="A64" s="140" t="str">
        <f>ПТО!A23</f>
        <v>Ремонт пассажирского лифта.</v>
      </c>
      <c r="B64" s="140"/>
      <c r="C64" s="140"/>
      <c r="D64" s="140"/>
      <c r="E64" s="140"/>
      <c r="F64" s="141">
        <f>VLOOKUP(A64,ПТО!$A$2:$D$31,4,FALSE)</f>
        <v>7520</v>
      </c>
      <c r="G64" s="141"/>
      <c r="H64" s="25" t="str">
        <f>VLOOKUP(A64,ПТО!$A$2:$D$31,2,FALSE)</f>
        <v>разово</v>
      </c>
      <c r="I64" s="142">
        <f>VLOOKUP(A64,ПТО!$A$2:$D$31,3,FALSE)</f>
        <v>1</v>
      </c>
      <c r="J64" s="142"/>
      <c r="K64" s="108"/>
      <c r="L64" s="164"/>
      <c r="M64" s="115"/>
      <c r="N64" s="108"/>
      <c r="O64" s="23" t="str">
        <f t="shared" si="1"/>
        <v>Ремонт пассажирского лифта.</v>
      </c>
      <c r="R64" s="22" t="s">
        <v>76</v>
      </c>
    </row>
    <row r="65" spans="1:16384" ht="51" customHeight="1" outlineLevel="1">
      <c r="A65" s="140" t="str">
        <f>ПТО!A24</f>
        <v>Генеральная уборка подъездов.</v>
      </c>
      <c r="B65" s="140"/>
      <c r="C65" s="140"/>
      <c r="D65" s="140"/>
      <c r="E65" s="140"/>
      <c r="F65" s="141">
        <f>VLOOKUP(A65,ПТО!$A$2:$D$31,4,FALSE)</f>
        <v>71834.48</v>
      </c>
      <c r="G65" s="141"/>
      <c r="H65" s="25" t="str">
        <f>VLOOKUP(A65,ПТО!$A$2:$D$31,2,FALSE)</f>
        <v>разово</v>
      </c>
      <c r="I65" s="142">
        <f>VLOOKUP(A65,ПТО!$A$2:$D$31,3,FALSE)</f>
        <v>1</v>
      </c>
      <c r="J65" s="142"/>
      <c r="K65" s="108"/>
      <c r="L65" s="164"/>
      <c r="M65" s="115"/>
      <c r="N65" s="108"/>
      <c r="O65" s="23" t="str">
        <f t="shared" si="1"/>
        <v>Генеральная уборка подъездов.</v>
      </c>
      <c r="R65" s="22" t="s">
        <v>76</v>
      </c>
    </row>
    <row r="66" spans="1:16384" ht="51" customHeight="1" outlineLevel="1">
      <c r="A66" s="140" t="str">
        <f>ПТО!A25</f>
        <v>Замена трубы ГВС Ду 50 в ИТП.</v>
      </c>
      <c r="B66" s="140"/>
      <c r="C66" s="140"/>
      <c r="D66" s="140"/>
      <c r="E66" s="140"/>
      <c r="F66" s="141">
        <f>VLOOKUP(A66,ПТО!$A$2:$D$31,4,FALSE)</f>
        <v>2000</v>
      </c>
      <c r="G66" s="141"/>
      <c r="H66" s="25" t="str">
        <f>VLOOKUP(A66,ПТО!$A$2:$D$31,2,FALSE)</f>
        <v>разово</v>
      </c>
      <c r="I66" s="142">
        <f>VLOOKUP(A66,ПТО!$A$2:$D$31,3,FALSE)</f>
        <v>1</v>
      </c>
      <c r="J66" s="142"/>
      <c r="K66" s="108"/>
      <c r="L66" s="164"/>
      <c r="M66" s="115"/>
      <c r="N66" s="108"/>
      <c r="O66" s="23" t="str">
        <f t="shared" si="1"/>
        <v>Замена трубы ГВС Ду 50 в ИТП.</v>
      </c>
      <c r="R66" s="22" t="s">
        <v>76</v>
      </c>
    </row>
    <row r="67" spans="1:16384" ht="51" customHeight="1" outlineLevel="1">
      <c r="A67" s="140" t="str">
        <f>ПТО!A26</f>
        <v>Замена шарниров на двери (1 подъезд, 14 этаж).</v>
      </c>
      <c r="B67" s="140"/>
      <c r="C67" s="140"/>
      <c r="D67" s="140"/>
      <c r="E67" s="140"/>
      <c r="F67" s="141">
        <f>VLOOKUP(A67,ПТО!$A$2:$D$31,4,FALSE)</f>
        <v>3000</v>
      </c>
      <c r="G67" s="141"/>
      <c r="H67" s="25" t="str">
        <f>VLOOKUP(A67,ПТО!$A$2:$D$31,2,FALSE)</f>
        <v>разово</v>
      </c>
      <c r="I67" s="142">
        <f>VLOOKUP(A67,ПТО!$A$2:$D$31,3,FALSE)</f>
        <v>1</v>
      </c>
      <c r="J67" s="142"/>
      <c r="K67" s="108"/>
      <c r="L67" s="164"/>
      <c r="M67" s="115"/>
      <c r="N67" s="108"/>
      <c r="O67" s="23" t="str">
        <f t="shared" si="1"/>
        <v>Замена шарниров на двери (1 подъезд, 14 этаж).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08"/>
      <c r="L68" s="164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08"/>
      <c r="L69" s="164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08"/>
      <c r="L70" s="164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5"/>
      <c r="L71" s="164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08"/>
      <c r="L72" s="164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179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08"/>
      <c r="L75" s="147"/>
      <c r="M75" s="108"/>
      <c r="N75" s="108"/>
      <c r="O75" s="69" t="s">
        <v>104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08"/>
      <c r="L76" s="147"/>
      <c r="M76" s="108"/>
      <c r="N76" s="108"/>
      <c r="O76" s="69" t="s">
        <v>105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08"/>
      <c r="L77" s="147"/>
      <c r="M77" s="108"/>
      <c r="N77" s="108"/>
      <c r="O77" s="69" t="s">
        <v>106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6">
        <f>VLOOKUP(O78,АО,3,FALSE)</f>
        <v>0</v>
      </c>
      <c r="K78" s="108"/>
      <c r="L78" s="147"/>
      <c r="M78" s="108"/>
      <c r="N78" s="108"/>
      <c r="O78" s="69" t="s">
        <v>107</v>
      </c>
    </row>
    <row r="79" spans="1:16384">
      <c r="A79" s="114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6">
        <f t="shared" ref="J81:J90" si="2">VLOOKUP(O81,АО,3,FALSE)</f>
        <v>0</v>
      </c>
      <c r="K81" s="108"/>
      <c r="L81" s="165"/>
      <c r="M81" s="108"/>
      <c r="N81" s="108"/>
      <c r="O81" s="69" t="s">
        <v>108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6">
        <f t="shared" si="2"/>
        <v>0</v>
      </c>
      <c r="K82" s="108"/>
      <c r="L82" s="165"/>
      <c r="M82" s="108"/>
      <c r="N82" s="108"/>
      <c r="O82" s="69" t="s">
        <v>109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6">
        <f t="shared" si="2"/>
        <v>258670.51</v>
      </c>
      <c r="K83" s="108"/>
      <c r="L83" s="165"/>
      <c r="M83" s="108"/>
      <c r="N83" s="108"/>
      <c r="O83" s="69" t="s">
        <v>110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6">
        <f t="shared" si="2"/>
        <v>0</v>
      </c>
      <c r="K84" s="108"/>
      <c r="L84" s="165"/>
      <c r="M84" s="108"/>
      <c r="N84" s="108"/>
      <c r="O84" s="69" t="s">
        <v>111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6">
        <f t="shared" si="2"/>
        <v>0</v>
      </c>
      <c r="K85" s="108"/>
      <c r="L85" s="165"/>
      <c r="M85" s="108"/>
      <c r="N85" s="108"/>
      <c r="O85" s="69" t="s">
        <v>112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6">
        <f t="shared" si="2"/>
        <v>208836.7</v>
      </c>
      <c r="K86" s="108"/>
      <c r="L86" s="165"/>
      <c r="M86" s="108"/>
      <c r="N86" s="108"/>
      <c r="O86" s="69" t="s">
        <v>113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8"/>
      <c r="L87" s="165"/>
      <c r="M87" s="108"/>
      <c r="N87" s="108"/>
      <c r="O87" s="69" t="s">
        <v>114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8"/>
      <c r="L88" s="165"/>
      <c r="M88" s="108"/>
      <c r="N88" s="108"/>
      <c r="O88" s="69" t="s">
        <v>115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8"/>
      <c r="L89" s="165"/>
      <c r="M89" s="108"/>
      <c r="N89" s="108"/>
      <c r="O89" s="69" t="s">
        <v>116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6">
        <f t="shared" si="2"/>
        <v>0</v>
      </c>
      <c r="K90" s="108"/>
      <c r="L90" s="165"/>
      <c r="M90" s="108"/>
      <c r="N90" s="108"/>
      <c r="O90" s="69" t="s">
        <v>117</v>
      </c>
    </row>
    <row r="91" spans="1:15">
      <c r="A91" s="103" t="s">
        <v>179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08"/>
      <c r="L93" s="108"/>
      <c r="M93" s="108"/>
      <c r="N93" s="108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94762.14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86540.77</v>
      </c>
      <c r="L95" s="166"/>
      <c r="O95" s="1" t="s">
        <v>118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161247.07</v>
      </c>
      <c r="L96" s="166"/>
      <c r="O96" s="1" t="s">
        <v>119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120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94762.14</v>
      </c>
      <c r="L98" s="166"/>
      <c r="O98" s="1" t="s">
        <v>121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94762.14</v>
      </c>
      <c r="L99" s="166"/>
      <c r="O99" s="1" t="s">
        <v>122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123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124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237483.95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17054.5</v>
      </c>
      <c r="L103" s="166"/>
      <c r="O103" s="1" t="s">
        <v>127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231912.99</v>
      </c>
      <c r="L104" s="166"/>
      <c r="O104" s="1" t="s">
        <v>128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5570.960000000021</v>
      </c>
      <c r="L105" s="166"/>
      <c r="O105" s="1" t="s">
        <v>129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237483.95</v>
      </c>
      <c r="L106" s="166"/>
      <c r="O106" s="1" t="s">
        <v>130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237483.95</v>
      </c>
      <c r="L107" s="166"/>
      <c r="O107" s="1" t="s">
        <v>131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132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133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397563.98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26646.38</v>
      </c>
      <c r="L111" s="166"/>
      <c r="O111" s="1" t="s">
        <v>135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394228.96</v>
      </c>
      <c r="L112" s="166"/>
      <c r="O112" s="1" t="s">
        <v>136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3335.0199999999604</v>
      </c>
      <c r="L113" s="166"/>
      <c r="O113" s="1" t="s">
        <v>137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397563.98</v>
      </c>
      <c r="L114" s="166"/>
      <c r="O114" s="1" t="s">
        <v>138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397563.98</v>
      </c>
      <c r="L115" s="166"/>
      <c r="O115" s="1" t="s">
        <v>139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140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141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211713.55</v>
      </c>
      <c r="H118" s="151"/>
      <c r="I118" s="151"/>
      <c r="J118" s="151"/>
      <c r="L118" s="47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391.83</v>
      </c>
      <c r="L119" s="47"/>
      <c r="O119" s="1" t="s">
        <v>143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205078.98</v>
      </c>
      <c r="L120" s="47"/>
      <c r="O120" s="1" t="s">
        <v>144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6634.5699999999779</v>
      </c>
      <c r="L121" s="47"/>
      <c r="O121" s="1" t="s">
        <v>145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211713.55</v>
      </c>
      <c r="L122" s="47"/>
      <c r="O122" s="1" t="s">
        <v>146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211713.55</v>
      </c>
      <c r="L123" s="47"/>
      <c r="O123" s="1" t="s">
        <v>147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7"/>
      <c r="O124" s="1" t="s">
        <v>148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7"/>
      <c r="O125" s="1" t="s">
        <v>149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133414.76999999999</v>
      </c>
      <c r="H126" s="151"/>
      <c r="I126" s="151"/>
      <c r="J126" s="151"/>
      <c r="L126" s="47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9580.9500000000007</v>
      </c>
      <c r="L127" s="47"/>
      <c r="O127" s="1" t="s">
        <v>151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132304.20000000001</v>
      </c>
      <c r="L128" s="47"/>
      <c r="O128" s="1" t="s">
        <v>152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1110.5699999999779</v>
      </c>
      <c r="L129" s="47"/>
      <c r="O129" s="1" t="s">
        <v>153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133414.76999999999</v>
      </c>
      <c r="L130" s="47"/>
      <c r="O130" s="1" t="s">
        <v>154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133414.76999999999</v>
      </c>
      <c r="L131" s="47"/>
      <c r="O131" s="1" t="s">
        <v>155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7"/>
      <c r="O132" s="1" t="s">
        <v>156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7"/>
      <c r="O133" s="1" t="s">
        <v>157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7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7"/>
      <c r="O135" s="1" t="s">
        <v>159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7"/>
      <c r="O136" s="1" t="s">
        <v>160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7"/>
      <c r="O137" s="1" t="s">
        <v>161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7"/>
      <c r="O138" s="1" t="s">
        <v>162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7"/>
      <c r="O139" s="1" t="s">
        <v>163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7"/>
      <c r="O140" s="1" t="s">
        <v>164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7"/>
      <c r="O141" s="1" t="s">
        <v>165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11</v>
      </c>
      <c r="O144" t="s">
        <v>175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10</v>
      </c>
      <c r="L145" s="15"/>
      <c r="O145" t="s">
        <v>176</v>
      </c>
    </row>
    <row r="146" spans="1:15" ht="30" customHeight="1" outlineLevel="1">
      <c r="A146" s="148" t="s">
        <v>178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424471.54</v>
      </c>
      <c r="O146" t="s">
        <v>177</v>
      </c>
    </row>
    <row r="149" spans="1:15" ht="52.5" customHeight="1">
      <c r="A149" s="144" t="s">
        <v>184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3" t="s">
        <v>71</v>
      </c>
      <c r="B154" s="143"/>
      <c r="C154" s="143"/>
      <c r="D154" s="143"/>
      <c r="E154" s="27">
        <f>ПТО!G1</f>
        <v>-381440.02</v>
      </c>
    </row>
    <row r="155" spans="1:15" ht="34.5" customHeight="1">
      <c r="A155" s="145" t="s">
        <v>72</v>
      </c>
      <c r="B155" s="145"/>
      <c r="C155" s="145"/>
      <c r="D155" s="145"/>
      <c r="E155" s="28">
        <f>J13</f>
        <v>641520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освидетельствование лифтов.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30000</v>
      </c>
      <c r="G158" s="141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4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0" t="str">
        <f t="shared" si="14"/>
        <v>Ремонт автоматической пожарной сигнализации.</v>
      </c>
      <c r="B159" s="140"/>
      <c r="C159" s="140"/>
      <c r="D159" s="140"/>
      <c r="E159" s="140"/>
      <c r="F159" s="141">
        <f t="shared" si="15"/>
        <v>89601.600000000006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76</v>
      </c>
      <c r="N159" s="1" t="str">
        <v>Ремонт автоматической пожарной сигнализации.</v>
      </c>
    </row>
    <row r="160" spans="1:15" ht="28.5" customHeight="1">
      <c r="A160" s="140" t="str">
        <f t="shared" si="14"/>
        <v>Украшение новогодней елки, организация новогоднего праздника, приобретение подарков.</v>
      </c>
      <c r="B160" s="140"/>
      <c r="C160" s="140"/>
      <c r="D160" s="140"/>
      <c r="E160" s="140"/>
      <c r="F160" s="141">
        <f t="shared" si="15"/>
        <v>17084.400000000001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76</v>
      </c>
      <c r="N160" s="1" t="str">
        <v>Украшение новогодней елки, организация новогоднего праздника, приобретение подарков.</v>
      </c>
    </row>
    <row r="161" spans="1:14" ht="28.5" customHeight="1">
      <c r="A161" s="140" t="str">
        <f>IF(N161&gt;0,N161,0)</f>
        <v>Ремонт уличного освещения.</v>
      </c>
      <c r="B161" s="140"/>
      <c r="C161" s="140"/>
      <c r="D161" s="140"/>
      <c r="E161" s="140"/>
      <c r="F161" s="141">
        <f t="shared" si="15"/>
        <v>2143.1999999999998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Ремонт уличного освещения.</v>
      </c>
    </row>
    <row r="162" spans="1:14" ht="28.5" customHeight="1">
      <c r="A162" s="140" t="str">
        <f t="shared" si="14"/>
        <v>Приобретение пожарных рукавов.</v>
      </c>
      <c r="B162" s="140"/>
      <c r="C162" s="140"/>
      <c r="D162" s="140"/>
      <c r="E162" s="140"/>
      <c r="F162" s="141">
        <f t="shared" si="15"/>
        <v>57302</v>
      </c>
      <c r="G162" s="141"/>
      <c r="H162" s="24" t="str">
        <f t="shared" si="16"/>
        <v>разово</v>
      </c>
      <c r="I162" s="142">
        <f>VLOOKUP(A162,$A$28:$J$72,9,FALSE)</f>
        <v>26</v>
      </c>
      <c r="J162" s="142"/>
      <c r="M162" s="22" t="s">
        <v>76</v>
      </c>
      <c r="N162" s="1" t="str">
        <v>Приобретение пожарных рукавов.</v>
      </c>
    </row>
    <row r="163" spans="1:14" ht="28.5" customHeight="1">
      <c r="A163" s="140" t="str">
        <f t="shared" si="14"/>
        <v>Замена блока питания системы домофон (8 этаж).</v>
      </c>
      <c r="B163" s="140"/>
      <c r="C163" s="140"/>
      <c r="D163" s="140"/>
      <c r="E163" s="140"/>
      <c r="F163" s="141">
        <f t="shared" si="15"/>
        <v>2000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Замена блока питания системы домофон (8 этаж).</v>
      </c>
    </row>
    <row r="164" spans="1:14" ht="28.5" customHeight="1">
      <c r="A164" s="140" t="str">
        <f t="shared" ref="A164:A187" si="18">IF(N164&gt;0,N164,0)</f>
        <v>Вывоз снега с придомовой территории.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6820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76</v>
      </c>
      <c r="N164" s="1" t="str">
        <v>Вывоз снега с придомовой территории.</v>
      </c>
    </row>
    <row r="165" spans="1:14" ht="28.5" customHeight="1">
      <c r="A165" s="140" t="str">
        <f t="shared" si="18"/>
        <v>Установка замков в комнате консьержа.</v>
      </c>
      <c r="B165" s="140"/>
      <c r="C165" s="140"/>
      <c r="D165" s="140"/>
      <c r="E165" s="140"/>
      <c r="F165" s="141">
        <f t="shared" si="19"/>
        <v>4809.5600000000004</v>
      </c>
      <c r="G165" s="141"/>
      <c r="H165" s="29" t="str">
        <f t="shared" si="16"/>
        <v>разово</v>
      </c>
      <c r="I165" s="142">
        <f t="shared" si="20"/>
        <v>2</v>
      </c>
      <c r="J165" s="142"/>
      <c r="M165" s="22" t="s">
        <v>76</v>
      </c>
      <c r="N165" s="1" t="str">
        <v>Установка замков в комнате консьержа.</v>
      </c>
    </row>
    <row r="166" spans="1:14" ht="28.5" customHeight="1">
      <c r="A166" s="140" t="str">
        <f t="shared" si="18"/>
        <v>Изготовление и монтаж полки в комнату консьержа.</v>
      </c>
      <c r="B166" s="140"/>
      <c r="C166" s="140"/>
      <c r="D166" s="140"/>
      <c r="E166" s="140"/>
      <c r="F166" s="141">
        <f t="shared" si="19"/>
        <v>3465</v>
      </c>
      <c r="G166" s="141"/>
      <c r="H166" s="29" t="str">
        <f t="shared" si="16"/>
        <v>разово</v>
      </c>
      <c r="I166" s="142">
        <f t="shared" si="20"/>
        <v>1</v>
      </c>
      <c r="J166" s="142"/>
      <c r="M166" s="22" t="s">
        <v>76</v>
      </c>
      <c r="N166" s="1" t="str">
        <v>Изготовление и монтаж полки в комнату консьержа.</v>
      </c>
    </row>
    <row r="167" spans="1:14" ht="28.5" customHeight="1">
      <c r="A167" s="140" t="str">
        <f t="shared" si="18"/>
        <v>Установка доводчика на тамбурные двери 1 и 2 подъезда.</v>
      </c>
      <c r="B167" s="140"/>
      <c r="C167" s="140"/>
      <c r="D167" s="140"/>
      <c r="E167" s="140"/>
      <c r="F167" s="141">
        <f t="shared" si="19"/>
        <v>3600</v>
      </c>
      <c r="G167" s="141"/>
      <c r="H167" s="29" t="str">
        <f t="shared" si="16"/>
        <v>разово</v>
      </c>
      <c r="I167" s="142">
        <f t="shared" si="20"/>
        <v>2</v>
      </c>
      <c r="J167" s="142"/>
      <c r="M167" s="22" t="s">
        <v>76</v>
      </c>
      <c r="N167" s="1" t="str">
        <v>Установка доводчика на тамбурные двери 1 и 2 подъезда.</v>
      </c>
    </row>
    <row r="168" spans="1:14" ht="28.5" customHeight="1">
      <c r="A168" s="140" t="str">
        <f t="shared" si="18"/>
        <v>Устранение течи в перекрытии квартир 105, 110.</v>
      </c>
      <c r="B168" s="140"/>
      <c r="C168" s="140"/>
      <c r="D168" s="140"/>
      <c r="E168" s="140"/>
      <c r="F168" s="141">
        <f t="shared" si="19"/>
        <v>5909.9</v>
      </c>
      <c r="G168" s="141"/>
      <c r="H168" s="29" t="str">
        <f t="shared" si="16"/>
        <v>разово</v>
      </c>
      <c r="I168" s="142">
        <f t="shared" si="20"/>
        <v>1</v>
      </c>
      <c r="J168" s="142"/>
      <c r="M168" s="22" t="s">
        <v>76</v>
      </c>
      <c r="N168" s="1" t="str">
        <v>Устранение течи в перекрытии квартир 105, 110.</v>
      </c>
    </row>
    <row r="169" spans="1:14" ht="28.5" customHeight="1">
      <c r="A169" s="140" t="str">
        <f t="shared" si="18"/>
        <v>Установка дополнительной клавиши для консьержа.</v>
      </c>
      <c r="B169" s="140"/>
      <c r="C169" s="140"/>
      <c r="D169" s="140"/>
      <c r="E169" s="140"/>
      <c r="F169" s="141">
        <f t="shared" si="19"/>
        <v>1500</v>
      </c>
      <c r="G169" s="141"/>
      <c r="H169" s="29" t="str">
        <f t="shared" si="16"/>
        <v>разово</v>
      </c>
      <c r="I169" s="142">
        <f t="shared" si="20"/>
        <v>1</v>
      </c>
      <c r="J169" s="142"/>
      <c r="M169" s="22" t="s">
        <v>76</v>
      </c>
      <c r="N169" s="1" t="str">
        <v>Установка дополнительной клавиши для консьержа.</v>
      </c>
    </row>
    <row r="170" spans="1:14" ht="28.5" customHeight="1">
      <c r="A170" s="140" t="str">
        <f t="shared" si="18"/>
        <v>Ремонт подъезда.</v>
      </c>
      <c r="B170" s="140"/>
      <c r="C170" s="140"/>
      <c r="D170" s="140"/>
      <c r="E170" s="140"/>
      <c r="F170" s="141">
        <f t="shared" si="19"/>
        <v>681523</v>
      </c>
      <c r="G170" s="141"/>
      <c r="H170" s="29" t="str">
        <f t="shared" si="16"/>
        <v>разово</v>
      </c>
      <c r="I170" s="142">
        <f t="shared" si="20"/>
        <v>2</v>
      </c>
      <c r="J170" s="142"/>
      <c r="M170" s="22" t="s">
        <v>76</v>
      </c>
      <c r="N170" s="1" t="str">
        <v>Ремонт подъезда.</v>
      </c>
    </row>
    <row r="171" spans="1:14" ht="28.5" customHeight="1">
      <c r="A171" s="140" t="str">
        <f t="shared" si="18"/>
        <v>Поиск повреждения и аварийный ремонт кабельной линии КЛ-6 кВ.</v>
      </c>
      <c r="B171" s="140"/>
      <c r="C171" s="140"/>
      <c r="D171" s="140"/>
      <c r="E171" s="140"/>
      <c r="F171" s="141">
        <f t="shared" si="19"/>
        <v>25841.87</v>
      </c>
      <c r="G171" s="141"/>
      <c r="H171" s="29" t="str">
        <f t="shared" si="16"/>
        <v>разово</v>
      </c>
      <c r="I171" s="142">
        <f t="shared" si="20"/>
        <v>1</v>
      </c>
      <c r="J171" s="142"/>
      <c r="M171" s="22" t="s">
        <v>76</v>
      </c>
      <c r="N171" s="1" t="str">
        <v>Поиск повреждения и аварийный ремонт кабельной линии КЛ-6 кВ.</v>
      </c>
    </row>
    <row r="172" spans="1:14" ht="28.5" customHeight="1">
      <c r="A172" s="140" t="str">
        <f t="shared" si="18"/>
        <v>Монтаж системы электромагнитный замок с переговорным устройством.</v>
      </c>
      <c r="B172" s="140"/>
      <c r="C172" s="140"/>
      <c r="D172" s="140"/>
      <c r="E172" s="140"/>
      <c r="F172" s="141">
        <f t="shared" si="19"/>
        <v>16760</v>
      </c>
      <c r="G172" s="141"/>
      <c r="H172" s="29" t="str">
        <f t="shared" si="16"/>
        <v>разово</v>
      </c>
      <c r="I172" s="142">
        <f t="shared" si="20"/>
        <v>1</v>
      </c>
      <c r="J172" s="142"/>
      <c r="M172" s="22" t="s">
        <v>76</v>
      </c>
      <c r="N172" s="1" t="str">
        <v>Монтаж системы электромагнитный замок с переговорным устройством.</v>
      </c>
    </row>
    <row r="173" spans="1:14" ht="28.5" customHeight="1">
      <c r="A173" s="140" t="str">
        <f t="shared" si="18"/>
        <v>Приобретение и установка пожарных кранов.</v>
      </c>
      <c r="B173" s="140"/>
      <c r="C173" s="140"/>
      <c r="D173" s="140"/>
      <c r="E173" s="140"/>
      <c r="F173" s="141">
        <f t="shared" si="19"/>
        <v>38588</v>
      </c>
      <c r="G173" s="141"/>
      <c r="H173" s="29" t="str">
        <f t="shared" si="16"/>
        <v>разово</v>
      </c>
      <c r="I173" s="142">
        <f t="shared" si="20"/>
        <v>26</v>
      </c>
      <c r="J173" s="142"/>
      <c r="M173" s="22" t="s">
        <v>76</v>
      </c>
      <c r="N173" s="1" t="str">
        <v>Приобретение и установка пожарных кранов.</v>
      </c>
    </row>
    <row r="174" spans="1:14" ht="28.5" customHeight="1">
      <c r="A174" s="140" t="str">
        <f t="shared" si="18"/>
        <v>Изготовление технического паспорта для передачи кабельных линий и подстанции ТП №3655, №3182.</v>
      </c>
      <c r="B174" s="140"/>
      <c r="C174" s="140"/>
      <c r="D174" s="140"/>
      <c r="E174" s="140"/>
      <c r="F174" s="141">
        <f t="shared" si="19"/>
        <v>27405</v>
      </c>
      <c r="G174" s="141"/>
      <c r="H174" s="29" t="str">
        <f t="shared" si="16"/>
        <v>разово</v>
      </c>
      <c r="I174" s="142">
        <f t="shared" si="20"/>
        <v>1</v>
      </c>
      <c r="J174" s="142"/>
      <c r="M174" s="22" t="s">
        <v>76</v>
      </c>
      <c r="N174" s="1" t="str">
        <v>Изготовление технического паспорта для передачи кабельных линий и подстанции ТП №3655, №3182.</v>
      </c>
    </row>
    <row r="175" spans="1:14" ht="28.5" customHeight="1">
      <c r="A175" s="140" t="str">
        <f t="shared" si="18"/>
        <v>Ремонт лифта (замена вызывного поста) в 1 подъезде.</v>
      </c>
      <c r="B175" s="140"/>
      <c r="C175" s="140"/>
      <c r="D175" s="140"/>
      <c r="E175" s="140"/>
      <c r="F175" s="141">
        <f t="shared" si="19"/>
        <v>3350</v>
      </c>
      <c r="G175" s="141"/>
      <c r="H175" s="29" t="str">
        <f t="shared" si="16"/>
        <v>разово</v>
      </c>
      <c r="I175" s="142">
        <f t="shared" si="20"/>
        <v>1</v>
      </c>
      <c r="J175" s="142"/>
      <c r="M175" s="22" t="s">
        <v>76</v>
      </c>
      <c r="N175" s="1" t="str">
        <v>Ремонт лифта (замена вызывного поста) в 1 подъезде.</v>
      </c>
    </row>
    <row r="176" spans="1:14" ht="28.5" customHeight="1">
      <c r="A176" s="140" t="str">
        <f t="shared" si="18"/>
        <v>Замена блока питания системы домофон (8 этаж 2 подъезд).</v>
      </c>
      <c r="B176" s="140"/>
      <c r="C176" s="140"/>
      <c r="D176" s="140"/>
      <c r="E176" s="140"/>
      <c r="F176" s="141">
        <f t="shared" si="19"/>
        <v>1900</v>
      </c>
      <c r="G176" s="141"/>
      <c r="H176" s="29" t="str">
        <f t="shared" si="16"/>
        <v>разово</v>
      </c>
      <c r="I176" s="142">
        <f t="shared" si="20"/>
        <v>1</v>
      </c>
      <c r="J176" s="142"/>
      <c r="M176" s="22" t="s">
        <v>76</v>
      </c>
      <c r="N176" s="1" t="str">
        <v>Замена блока питания системы домофон (8 этаж 2 подъезд).</v>
      </c>
    </row>
    <row r="177" spans="1:14" ht="28.5" customHeight="1">
      <c r="A177" s="140" t="str">
        <f t="shared" si="18"/>
        <v>Ремонт прибора учета тепловой энергии.</v>
      </c>
      <c r="B177" s="140"/>
      <c r="C177" s="140"/>
      <c r="D177" s="140"/>
      <c r="E177" s="140"/>
      <c r="F177" s="141">
        <f t="shared" si="19"/>
        <v>3540</v>
      </c>
      <c r="G177" s="141"/>
      <c r="H177" s="29" t="str">
        <f t="shared" si="16"/>
        <v>разово</v>
      </c>
      <c r="I177" s="142">
        <f t="shared" si="20"/>
        <v>1</v>
      </c>
      <c r="J177" s="142"/>
      <c r="M177" s="22" t="s">
        <v>76</v>
      </c>
      <c r="N177" s="1" t="str">
        <v>Ремонт прибора учета тепловой энергии.</v>
      </c>
    </row>
    <row r="178" spans="1:14" ht="28.5" customHeight="1">
      <c r="A178" s="140" t="str">
        <f t="shared" si="18"/>
        <v>Замена контактора станции управления лифта (2 подъезд).</v>
      </c>
      <c r="B178" s="140"/>
      <c r="C178" s="140"/>
      <c r="D178" s="140"/>
      <c r="E178" s="140"/>
      <c r="F178" s="141">
        <f t="shared" si="19"/>
        <v>2528</v>
      </c>
      <c r="G178" s="141"/>
      <c r="H178" s="29" t="str">
        <f t="shared" si="16"/>
        <v>разово</v>
      </c>
      <c r="I178" s="142">
        <f t="shared" si="20"/>
        <v>1</v>
      </c>
      <c r="J178" s="142"/>
      <c r="M178" s="22" t="s">
        <v>76</v>
      </c>
      <c r="N178" s="1" t="str">
        <v>Замена контактора станции управления лифта (2 подъезд).</v>
      </c>
    </row>
    <row r="179" spans="1:14" ht="28.5" customHeight="1">
      <c r="A179" s="140" t="str">
        <f t="shared" si="18"/>
        <v>Ремонт пассажирского лифта.</v>
      </c>
      <c r="B179" s="140"/>
      <c r="C179" s="140"/>
      <c r="D179" s="140"/>
      <c r="E179" s="140"/>
      <c r="F179" s="141">
        <f t="shared" si="19"/>
        <v>7520</v>
      </c>
      <c r="G179" s="141"/>
      <c r="H179" s="29" t="str">
        <f t="shared" si="16"/>
        <v>разово</v>
      </c>
      <c r="I179" s="142">
        <f t="shared" si="20"/>
        <v>1</v>
      </c>
      <c r="J179" s="142"/>
      <c r="M179" s="22" t="s">
        <v>76</v>
      </c>
      <c r="N179" s="1" t="str">
        <v>Ремонт пассажирского лифта.</v>
      </c>
    </row>
    <row r="180" spans="1:14" ht="28.5" customHeight="1">
      <c r="A180" s="140" t="str">
        <f t="shared" si="18"/>
        <v>Генеральная уборка подъездов.</v>
      </c>
      <c r="B180" s="140"/>
      <c r="C180" s="140"/>
      <c r="D180" s="140"/>
      <c r="E180" s="140"/>
      <c r="F180" s="141">
        <f t="shared" si="19"/>
        <v>71834.48</v>
      </c>
      <c r="G180" s="141"/>
      <c r="H180" s="29" t="str">
        <f t="shared" si="16"/>
        <v>разово</v>
      </c>
      <c r="I180" s="142">
        <f t="shared" si="20"/>
        <v>1</v>
      </c>
      <c r="J180" s="142"/>
      <c r="M180" s="22" t="s">
        <v>76</v>
      </c>
      <c r="N180" s="1" t="str">
        <v>Генеральная уборка подъездов.</v>
      </c>
    </row>
    <row r="181" spans="1:14" ht="28.5" customHeight="1">
      <c r="A181" s="140" t="str">
        <f t="shared" si="18"/>
        <v>Замена трубы ГВС Ду 50 в ИТП.</v>
      </c>
      <c r="B181" s="140"/>
      <c r="C181" s="140"/>
      <c r="D181" s="140"/>
      <c r="E181" s="140"/>
      <c r="F181" s="141">
        <f t="shared" si="19"/>
        <v>2000</v>
      </c>
      <c r="G181" s="141"/>
      <c r="H181" s="29" t="str">
        <f t="shared" si="16"/>
        <v>разово</v>
      </c>
      <c r="I181" s="142">
        <f t="shared" si="20"/>
        <v>1</v>
      </c>
      <c r="J181" s="142"/>
      <c r="M181" s="22" t="s">
        <v>76</v>
      </c>
      <c r="N181" s="1" t="str">
        <v>Замена трубы ГВС Ду 50 в ИТП.</v>
      </c>
    </row>
    <row r="182" spans="1:14" ht="28.5" customHeight="1">
      <c r="A182" s="140" t="str">
        <f t="shared" si="18"/>
        <v>Замена шарниров на двери (1 подъезд, 14 этаж).</v>
      </c>
      <c r="B182" s="140"/>
      <c r="C182" s="140"/>
      <c r="D182" s="140"/>
      <c r="E182" s="140"/>
      <c r="F182" s="141">
        <f t="shared" si="19"/>
        <v>3000</v>
      </c>
      <c r="G182" s="141"/>
      <c r="H182" s="29" t="str">
        <f t="shared" si="16"/>
        <v>разово</v>
      </c>
      <c r="I182" s="142">
        <f t="shared" si="20"/>
        <v>1</v>
      </c>
      <c r="J182" s="142"/>
      <c r="M182" s="22" t="s">
        <v>76</v>
      </c>
      <c r="N182" s="1" t="str">
        <v>Замена шарниров на двери (1 подъезд, 14 этаж).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3" t="s">
        <v>179</v>
      </c>
    </row>
    <row r="189" spans="1:14" ht="29.25" customHeight="1">
      <c r="A189" s="103" t="s">
        <v>179</v>
      </c>
    </row>
    <row r="190" spans="1:14" ht="36.75" customHeight="1">
      <c r="A190" s="143" t="s">
        <v>73</v>
      </c>
      <c r="B190" s="143"/>
      <c r="C190" s="143"/>
      <c r="D190" s="143"/>
      <c r="E190" s="27">
        <f>SUM(F158:G187)</f>
        <v>1110026.01</v>
      </c>
    </row>
    <row r="191" spans="1:14" ht="51.75" customHeight="1">
      <c r="A191" s="143" t="s">
        <v>74</v>
      </c>
      <c r="B191" s="143"/>
      <c r="C191" s="143"/>
      <c r="D191" s="143"/>
      <c r="E191" s="27">
        <f>E190+E154-E155</f>
        <v>87065.989999999991</v>
      </c>
    </row>
    <row r="192" spans="1:14">
      <c r="A192" s="103" t="s">
        <v>179</v>
      </c>
    </row>
    <row r="193" spans="1:10" ht="62.25" customHeight="1">
      <c r="A193" s="168" t="s">
        <v>77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8">
        <f>ПТО!G12</f>
        <v>1200</v>
      </c>
      <c r="I194" s="49" t="s">
        <v>79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48">
        <f>ПТО!G13</f>
        <v>30000</v>
      </c>
      <c r="I195" s="49" t="s">
        <v>79</v>
      </c>
    </row>
    <row r="196" spans="1:10" ht="18.75" customHeight="1">
      <c r="A196" s="167" t="str">
        <f>ПТО!F14</f>
        <v xml:space="preserve">  -  обслуживание ТП и кабельных линий</v>
      </c>
      <c r="B196" s="167"/>
      <c r="C196" s="167"/>
      <c r="D196" s="167"/>
      <c r="E196" s="167"/>
      <c r="F196" s="167"/>
      <c r="G196" s="167"/>
      <c r="H196" s="48">
        <f>ПТО!G14</f>
        <v>15000</v>
      </c>
      <c r="I196" s="49" t="s">
        <v>79</v>
      </c>
    </row>
    <row r="197" spans="1:10" ht="18.75" customHeight="1">
      <c r="A197" s="167" t="str">
        <f>ПТО!F15</f>
        <v xml:space="preserve">  -  передача бесхозных эл. сети и ТП</v>
      </c>
      <c r="B197" s="167"/>
      <c r="C197" s="167"/>
      <c r="D197" s="167"/>
      <c r="E197" s="167"/>
      <c r="F197" s="167"/>
      <c r="G197" s="167"/>
      <c r="H197" s="48">
        <f>ПТО!G15</f>
        <v>12000</v>
      </c>
      <c r="I197" s="49" t="s">
        <v>79</v>
      </c>
    </row>
    <row r="198" spans="1:10" ht="18.75" customHeight="1">
      <c r="A198" s="167" t="str">
        <f>ПТО!F16</f>
        <v xml:space="preserve">  -  вывоз снега с придомовой территории</v>
      </c>
      <c r="B198" s="167"/>
      <c r="C198" s="167"/>
      <c r="D198" s="167"/>
      <c r="E198" s="167"/>
      <c r="F198" s="167"/>
      <c r="G198" s="167"/>
      <c r="H198" s="48">
        <f>ПТО!G16</f>
        <v>25000</v>
      </c>
      <c r="I198" s="51" t="s">
        <v>79</v>
      </c>
    </row>
    <row r="199" spans="1:10" ht="18.75" customHeight="1">
      <c r="A199" s="167" t="str">
        <f>ПТО!F17</f>
        <v xml:space="preserve">  -  установка новогодней елки (проведение праздника)</v>
      </c>
      <c r="B199" s="167"/>
      <c r="C199" s="167"/>
      <c r="D199" s="167"/>
      <c r="E199" s="167"/>
      <c r="F199" s="167"/>
      <c r="G199" s="167"/>
      <c r="H199" s="48">
        <f>ПТО!G17</f>
        <v>5000</v>
      </c>
      <c r="I199" s="49" t="s">
        <v>79</v>
      </c>
    </row>
    <row r="200" spans="1:10">
      <c r="A200" s="167" t="str">
        <f>ПТО!F18</f>
        <v xml:space="preserve">  -  благоустройство территории (завоз песка, чернозема, приобретение рассады)</v>
      </c>
      <c r="B200" s="167"/>
      <c r="C200" s="167"/>
      <c r="D200" s="167"/>
      <c r="E200" s="167"/>
      <c r="F200" s="167"/>
      <c r="G200" s="167"/>
      <c r="H200" s="48">
        <f>ПТО!G18</f>
        <v>10000</v>
      </c>
      <c r="I200" s="49" t="s">
        <v>79</v>
      </c>
    </row>
    <row r="201" spans="1:10">
      <c r="A201" s="167" t="str">
        <f>ПТО!F19</f>
        <v xml:space="preserve">  -  дополнительная установка камер системы видеонаблюдения</v>
      </c>
      <c r="B201" s="167"/>
      <c r="C201" s="167"/>
      <c r="D201" s="167"/>
      <c r="E201" s="167"/>
      <c r="F201" s="167"/>
      <c r="G201" s="167"/>
      <c r="H201" s="48">
        <f>ПТО!G19</f>
        <v>40000</v>
      </c>
      <c r="I201" s="49" t="s">
        <v>79</v>
      </c>
    </row>
    <row r="202" spans="1:10">
      <c r="A202" s="167" t="str">
        <f>ПТО!F20</f>
        <v xml:space="preserve">  -  замена светильников в подъездах</v>
      </c>
      <c r="B202" s="167"/>
      <c r="C202" s="167"/>
      <c r="D202" s="167"/>
      <c r="E202" s="167"/>
      <c r="F202" s="167"/>
      <c r="G202" s="167"/>
      <c r="H202" s="48">
        <f>ПТО!G20</f>
        <v>210000</v>
      </c>
      <c r="I202" s="49" t="s">
        <v>79</v>
      </c>
    </row>
    <row r="203" spans="1:10">
      <c r="A203" s="167" t="str">
        <f>ПТО!F21</f>
        <v xml:space="preserve">  -  генеральная уборка в подъездах</v>
      </c>
      <c r="B203" s="167"/>
      <c r="C203" s="167"/>
      <c r="D203" s="167"/>
      <c r="E203" s="167"/>
      <c r="F203" s="167"/>
      <c r="G203" s="167"/>
      <c r="H203" s="48">
        <f>ПТО!G21</f>
        <v>60000</v>
      </c>
      <c r="I203" s="49" t="s">
        <v>79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8">
        <f>ПТО!G22</f>
        <v>0</v>
      </c>
      <c r="I204" s="49" t="s">
        <v>79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8">
        <f>ПТО!G23</f>
        <v>0</v>
      </c>
      <c r="I205" s="49" t="s">
        <v>79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8">
        <f>ПТО!G24</f>
        <v>0</v>
      </c>
      <c r="I206" s="49" t="s">
        <v>79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8">
        <f>ПТО!G25</f>
        <v>0</v>
      </c>
      <c r="I207" s="49" t="s">
        <v>79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8">
        <f>ПТО!G26</f>
        <v>0</v>
      </c>
      <c r="I208" s="49" t="s">
        <v>79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8">
        <f>ПТО!G27</f>
        <v>0</v>
      </c>
      <c r="I209" s="49" t="s">
        <v>79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8">
        <f>ПТО!G28</f>
        <v>0</v>
      </c>
      <c r="I210" s="49" t="s">
        <v>79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8">
        <f>ПТО!G29</f>
        <v>0</v>
      </c>
      <c r="I211" s="49" t="s">
        <v>79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8">
        <f>ПТО!G30</f>
        <v>0</v>
      </c>
      <c r="I212" s="49" t="s">
        <v>79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8">
        <f>ПТО!G31</f>
        <v>0</v>
      </c>
      <c r="I213" s="49" t="s">
        <v>79</v>
      </c>
    </row>
    <row r="214" spans="1:9">
      <c r="A214" s="52" t="s">
        <v>81</v>
      </c>
      <c r="B214" s="53"/>
      <c r="C214" s="53"/>
      <c r="D214" s="53"/>
      <c r="E214" s="53"/>
      <c r="F214" s="53"/>
      <c r="G214" s="53"/>
      <c r="H214" s="54">
        <f>SUM(H194:H213)</f>
        <v>408200</v>
      </c>
      <c r="I214" s="55" t="s">
        <v>82</v>
      </c>
    </row>
  </sheetData>
  <sheetProtection algorithmName="SHA-512" hashValue="KUsYE5qE6LoJGi+7Az8+tziemtwp5QN62l8T9HWospd+xix5PBfMw+TeFKF4RtDgA9+t6X1QvYmqKTHmYCycUA==" saltValue="WN6etZgf+qiOrN01FNNSK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/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-381440.02</f>
        <v>-381440.02</v>
      </c>
    </row>
    <row r="2" spans="1:12" ht="18.75" customHeight="1">
      <c r="A2" s="123" t="s">
        <v>187</v>
      </c>
      <c r="B2" s="120" t="s">
        <v>181</v>
      </c>
      <c r="C2" s="120">
        <v>4</v>
      </c>
      <c r="D2" s="119">
        <v>30000</v>
      </c>
      <c r="E2" s="124"/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246</v>
      </c>
      <c r="B3" s="120" t="s">
        <v>182</v>
      </c>
      <c r="C3" s="121">
        <v>1</v>
      </c>
      <c r="D3" s="118">
        <v>89601.600000000006</v>
      </c>
      <c r="E3" s="131" t="s">
        <v>243</v>
      </c>
      <c r="F3" s="30"/>
      <c r="G3" s="30"/>
      <c r="L3" s="33" t="str">
        <f t="shared" si="0"/>
        <v>ТР</v>
      </c>
    </row>
    <row r="4" spans="1:12" ht="33" customHeight="1">
      <c r="A4" s="126" t="s">
        <v>188</v>
      </c>
      <c r="B4" s="122" t="s">
        <v>182</v>
      </c>
      <c r="C4" s="122">
        <v>1</v>
      </c>
      <c r="D4" s="118">
        <v>17084.400000000001</v>
      </c>
      <c r="E4" s="132" t="s">
        <v>201</v>
      </c>
      <c r="F4" s="30"/>
      <c r="G4" s="30"/>
      <c r="L4" s="33" t="str">
        <f t="shared" si="0"/>
        <v>ТР</v>
      </c>
    </row>
    <row r="5" spans="1:12" ht="18.75" customHeight="1">
      <c r="A5" s="125" t="s">
        <v>189</v>
      </c>
      <c r="B5" s="120" t="s">
        <v>182</v>
      </c>
      <c r="C5" s="120">
        <v>1</v>
      </c>
      <c r="D5" s="119">
        <v>2143.1999999999998</v>
      </c>
      <c r="E5" s="132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190</v>
      </c>
      <c r="B6" s="120" t="s">
        <v>182</v>
      </c>
      <c r="C6" s="120">
        <v>26</v>
      </c>
      <c r="D6" s="119">
        <v>57302</v>
      </c>
      <c r="E6" s="132" t="s">
        <v>215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237</v>
      </c>
      <c r="B7" s="122" t="s">
        <v>182</v>
      </c>
      <c r="C7" s="121">
        <v>1</v>
      </c>
      <c r="D7" s="119">
        <v>2000</v>
      </c>
      <c r="E7" s="132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25" t="s">
        <v>191</v>
      </c>
      <c r="B8" s="120" t="s">
        <v>182</v>
      </c>
      <c r="C8" s="120">
        <v>1</v>
      </c>
      <c r="D8" s="119">
        <v>6820</v>
      </c>
      <c r="E8" s="132" t="s">
        <v>204</v>
      </c>
      <c r="F8" s="45"/>
      <c r="G8" s="45"/>
      <c r="K8" s="43"/>
      <c r="L8" s="33" t="str">
        <f t="shared" si="0"/>
        <v>ТР</v>
      </c>
    </row>
    <row r="9" spans="1:12">
      <c r="A9" s="125" t="s">
        <v>192</v>
      </c>
      <c r="B9" s="120" t="s">
        <v>182</v>
      </c>
      <c r="C9" s="133">
        <v>2</v>
      </c>
      <c r="D9" s="119">
        <v>4809.5600000000004</v>
      </c>
      <c r="E9" s="132" t="s">
        <v>216</v>
      </c>
      <c r="F9" s="44"/>
      <c r="G9" s="44"/>
      <c r="K9" s="43"/>
      <c r="L9" s="33" t="str">
        <f t="shared" si="0"/>
        <v>ТР</v>
      </c>
    </row>
    <row r="10" spans="1:12">
      <c r="A10" s="125" t="s">
        <v>193</v>
      </c>
      <c r="B10" s="120" t="s">
        <v>182</v>
      </c>
      <c r="C10" s="133">
        <v>1</v>
      </c>
      <c r="D10" s="119">
        <v>3465</v>
      </c>
      <c r="E10" s="132" t="s">
        <v>217</v>
      </c>
      <c r="L10" s="33" t="str">
        <f t="shared" si="0"/>
        <v>ТР</v>
      </c>
    </row>
    <row r="11" spans="1:12" ht="94.5">
      <c r="A11" s="125" t="s">
        <v>194</v>
      </c>
      <c r="B11" s="120" t="s">
        <v>182</v>
      </c>
      <c r="C11" s="120">
        <v>2</v>
      </c>
      <c r="D11" s="119">
        <v>3600</v>
      </c>
      <c r="E11" s="132" t="s">
        <v>205</v>
      </c>
      <c r="F11" s="110" t="s">
        <v>77</v>
      </c>
      <c r="G11" s="110"/>
      <c r="L11" s="33" t="str">
        <f t="shared" si="0"/>
        <v>ТР</v>
      </c>
    </row>
    <row r="12" spans="1:12" ht="31.5">
      <c r="A12" s="134" t="s">
        <v>238</v>
      </c>
      <c r="B12" s="120" t="s">
        <v>182</v>
      </c>
      <c r="C12" s="120">
        <v>1</v>
      </c>
      <c r="D12" s="135">
        <v>5909.9</v>
      </c>
      <c r="E12" s="132" t="s">
        <v>218</v>
      </c>
      <c r="F12" s="111" t="s">
        <v>78</v>
      </c>
      <c r="G12" s="112">
        <v>1200</v>
      </c>
      <c r="L12" s="33" t="str">
        <f t="shared" si="0"/>
        <v>ТР</v>
      </c>
    </row>
    <row r="13" spans="1:12" ht="31.5">
      <c r="A13" s="125" t="s">
        <v>195</v>
      </c>
      <c r="B13" s="120" t="s">
        <v>182</v>
      </c>
      <c r="C13" s="120">
        <v>1</v>
      </c>
      <c r="D13" s="119">
        <v>1500</v>
      </c>
      <c r="E13" s="132" t="s">
        <v>206</v>
      </c>
      <c r="F13" s="111" t="s">
        <v>80</v>
      </c>
      <c r="G13" s="112">
        <v>30000</v>
      </c>
      <c r="L13" s="33" t="str">
        <f t="shared" si="0"/>
        <v>ТР</v>
      </c>
    </row>
    <row r="14" spans="1:12" ht="31.5">
      <c r="A14" s="125" t="s">
        <v>196</v>
      </c>
      <c r="B14" s="120" t="s">
        <v>182</v>
      </c>
      <c r="C14" s="120">
        <v>2</v>
      </c>
      <c r="D14" s="119">
        <v>681523</v>
      </c>
      <c r="E14" s="132" t="s">
        <v>207</v>
      </c>
      <c r="F14" s="111" t="s">
        <v>244</v>
      </c>
      <c r="G14" s="112">
        <v>15000</v>
      </c>
      <c r="L14" s="33" t="str">
        <f t="shared" si="0"/>
        <v>ТР</v>
      </c>
    </row>
    <row r="15" spans="1:12" ht="15.75">
      <c r="A15" s="125" t="s">
        <v>197</v>
      </c>
      <c r="B15" s="120" t="s">
        <v>182</v>
      </c>
      <c r="C15" s="120">
        <v>1</v>
      </c>
      <c r="D15" s="119">
        <v>25841.87</v>
      </c>
      <c r="E15" s="132" t="s">
        <v>219</v>
      </c>
      <c r="F15" s="111" t="s">
        <v>245</v>
      </c>
      <c r="G15" s="112">
        <v>12000</v>
      </c>
      <c r="L15" s="33" t="str">
        <f t="shared" si="0"/>
        <v>ТР</v>
      </c>
    </row>
    <row r="16" spans="1:12" ht="15.75">
      <c r="A16" s="125" t="s">
        <v>198</v>
      </c>
      <c r="B16" s="120" t="s">
        <v>182</v>
      </c>
      <c r="C16" s="133">
        <v>1</v>
      </c>
      <c r="D16" s="119">
        <v>16760</v>
      </c>
      <c r="E16" s="132" t="s">
        <v>220</v>
      </c>
      <c r="F16" s="137" t="s">
        <v>232</v>
      </c>
      <c r="G16" s="113">
        <v>25000</v>
      </c>
      <c r="L16" s="33" t="str">
        <f t="shared" si="0"/>
        <v>ТР</v>
      </c>
    </row>
    <row r="17" spans="1:12" ht="15.75">
      <c r="A17" s="125" t="s">
        <v>199</v>
      </c>
      <c r="B17" s="120" t="s">
        <v>182</v>
      </c>
      <c r="C17" s="120">
        <v>26</v>
      </c>
      <c r="D17" s="119">
        <v>38588</v>
      </c>
      <c r="E17" s="132" t="s">
        <v>221</v>
      </c>
      <c r="F17" s="137" t="s">
        <v>239</v>
      </c>
      <c r="G17" s="113">
        <v>5000</v>
      </c>
      <c r="L17" s="33" t="str">
        <f t="shared" si="0"/>
        <v>ТР</v>
      </c>
    </row>
    <row r="18" spans="1:12" ht="15.75">
      <c r="A18" s="125" t="s">
        <v>240</v>
      </c>
      <c r="B18" s="120" t="s">
        <v>182</v>
      </c>
      <c r="C18" s="120">
        <v>1</v>
      </c>
      <c r="D18" s="119">
        <v>27405</v>
      </c>
      <c r="E18" s="132" t="s">
        <v>230</v>
      </c>
      <c r="F18" s="138" t="s">
        <v>233</v>
      </c>
      <c r="G18" s="139">
        <v>10000</v>
      </c>
      <c r="L18" s="33" t="str">
        <f t="shared" si="0"/>
        <v>ТР</v>
      </c>
    </row>
    <row r="19" spans="1:12" ht="15.75">
      <c r="A19" s="125" t="s">
        <v>200</v>
      </c>
      <c r="B19" s="120" t="s">
        <v>182</v>
      </c>
      <c r="C19" s="120">
        <v>1</v>
      </c>
      <c r="D19" s="119">
        <v>3350</v>
      </c>
      <c r="E19" s="132" t="s">
        <v>208</v>
      </c>
      <c r="F19" s="137" t="s">
        <v>234</v>
      </c>
      <c r="G19" s="113">
        <v>40000</v>
      </c>
      <c r="L19" s="33" t="str">
        <f t="shared" si="0"/>
        <v>ТР</v>
      </c>
    </row>
    <row r="20" spans="1:12" ht="15.75">
      <c r="A20" s="125" t="s">
        <v>241</v>
      </c>
      <c r="B20" s="122" t="s">
        <v>182</v>
      </c>
      <c r="C20" s="121">
        <v>1</v>
      </c>
      <c r="D20" s="119">
        <v>1900</v>
      </c>
      <c r="E20" s="132" t="s">
        <v>212</v>
      </c>
      <c r="F20" s="137" t="s">
        <v>235</v>
      </c>
      <c r="G20" s="113">
        <v>210000</v>
      </c>
      <c r="L20" s="33" t="str">
        <f t="shared" si="0"/>
        <v>ТР</v>
      </c>
    </row>
    <row r="21" spans="1:12" ht="15.75">
      <c r="A21" s="125" t="s">
        <v>242</v>
      </c>
      <c r="B21" s="120" t="s">
        <v>182</v>
      </c>
      <c r="C21" s="133">
        <v>1</v>
      </c>
      <c r="D21" s="119">
        <v>3540</v>
      </c>
      <c r="E21" s="132" t="s">
        <v>222</v>
      </c>
      <c r="F21" s="137" t="s">
        <v>236</v>
      </c>
      <c r="G21" s="113">
        <v>60000</v>
      </c>
      <c r="L21" s="33" t="str">
        <f t="shared" si="0"/>
        <v>ТР</v>
      </c>
    </row>
    <row r="22" spans="1:12">
      <c r="A22" s="125" t="s">
        <v>209</v>
      </c>
      <c r="B22" s="120" t="s">
        <v>182</v>
      </c>
      <c r="C22" s="127">
        <v>1</v>
      </c>
      <c r="D22" s="119">
        <v>2528</v>
      </c>
      <c r="E22" s="132" t="s">
        <v>225</v>
      </c>
      <c r="F22" s="102"/>
      <c r="L22" s="33" t="str">
        <f t="shared" si="0"/>
        <v>ТР</v>
      </c>
    </row>
    <row r="23" spans="1:12">
      <c r="A23" s="125" t="s">
        <v>213</v>
      </c>
      <c r="B23" s="130" t="s">
        <v>182</v>
      </c>
      <c r="C23" s="130">
        <v>1</v>
      </c>
      <c r="D23" s="119">
        <v>7520</v>
      </c>
      <c r="E23" s="132" t="s">
        <v>214</v>
      </c>
      <c r="F23" s="102"/>
      <c r="L23" s="33" t="str">
        <f t="shared" ref="L23:L31" si="1">IF(A23&gt;0,"ТР",0)</f>
        <v>ТР</v>
      </c>
    </row>
    <row r="24" spans="1:12">
      <c r="A24" s="125" t="s">
        <v>223</v>
      </c>
      <c r="B24" s="120" t="s">
        <v>182</v>
      </c>
      <c r="C24" s="130">
        <v>1</v>
      </c>
      <c r="D24" s="119">
        <v>71834.48</v>
      </c>
      <c r="E24" s="136" t="s">
        <v>224</v>
      </c>
      <c r="F24" s="102"/>
      <c r="L24" s="33" t="str">
        <f t="shared" si="1"/>
        <v>ТР</v>
      </c>
    </row>
    <row r="25" spans="1:12">
      <c r="A25" s="125" t="s">
        <v>228</v>
      </c>
      <c r="B25" s="120" t="s">
        <v>182</v>
      </c>
      <c r="C25" s="127">
        <v>1</v>
      </c>
      <c r="D25" s="119">
        <v>2000</v>
      </c>
      <c r="E25" s="136" t="s">
        <v>229</v>
      </c>
      <c r="F25" s="102"/>
      <c r="L25" s="33" t="str">
        <f t="shared" si="1"/>
        <v>ТР</v>
      </c>
    </row>
    <row r="26" spans="1:12">
      <c r="A26" s="125" t="s">
        <v>226</v>
      </c>
      <c r="B26" s="120" t="s">
        <v>182</v>
      </c>
      <c r="C26" s="127">
        <v>1</v>
      </c>
      <c r="D26" s="119">
        <v>3000</v>
      </c>
      <c r="E26" s="136" t="s">
        <v>227</v>
      </c>
      <c r="F26" s="102"/>
      <c r="L26" s="33" t="str">
        <f t="shared" si="1"/>
        <v>ТР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477937.55999999994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477937.55999999994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117">
        <v>312166.44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312166.44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134554.56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134554.56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123790.20000000001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123790.20000000001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37675.32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37675.32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202369.91999999998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202369.91999999998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185</v>
      </c>
      <c r="B46" s="117">
        <v>414427.92000000004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414427.92000000004</v>
      </c>
      <c r="O46" s="41" t="str">
        <f t="shared" si="5"/>
        <v>Ежемесячно</v>
      </c>
      <c r="P46">
        <f t="shared" si="6"/>
        <v>12</v>
      </c>
    </row>
    <row r="47" spans="1:16" ht="15.75">
      <c r="A47" s="31" t="s">
        <v>186</v>
      </c>
      <c r="B47" s="117">
        <v>18299.400000000001</v>
      </c>
      <c r="C47" s="38" t="s">
        <v>68</v>
      </c>
      <c r="D47" s="39">
        <v>12</v>
      </c>
      <c r="L47" s="40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41">
        <f t="shared" si="4"/>
        <v>18299.400000000001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password="CC1C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4" sqref="F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210</v>
      </c>
      <c r="F1" s="59">
        <v>8910</v>
      </c>
    </row>
    <row r="2" spans="1:10" ht="15.75" customHeight="1">
      <c r="A2" s="69" t="s">
        <v>87</v>
      </c>
      <c r="B2" s="71" t="s">
        <v>2</v>
      </c>
      <c r="C2" s="82">
        <v>0</v>
      </c>
      <c r="D2" s="80" t="s">
        <v>58</v>
      </c>
      <c r="E2" s="128">
        <v>6</v>
      </c>
      <c r="F2" s="129" t="s">
        <v>211</v>
      </c>
      <c r="G2" s="129"/>
      <c r="H2" s="129"/>
      <c r="I2" s="60"/>
      <c r="J2" s="60"/>
    </row>
    <row r="3" spans="1:10" ht="15.75" customHeight="1">
      <c r="A3" s="69" t="s">
        <v>88</v>
      </c>
      <c r="B3" s="71" t="s">
        <v>3</v>
      </c>
      <c r="C3" s="78">
        <v>0</v>
      </c>
      <c r="D3" s="79" t="s">
        <v>59</v>
      </c>
      <c r="E3" s="107" t="s">
        <v>231</v>
      </c>
      <c r="F3" s="107"/>
      <c r="G3" s="107"/>
      <c r="H3" s="107"/>
      <c r="I3" s="60"/>
      <c r="J3" s="60"/>
    </row>
    <row r="4" spans="1:10" ht="15.75" customHeight="1">
      <c r="A4" s="69" t="s">
        <v>89</v>
      </c>
      <c r="B4" s="71" t="s">
        <v>4</v>
      </c>
      <c r="C4" s="82">
        <v>1266415.25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90</v>
      </c>
      <c r="B5" s="71" t="s">
        <v>5</v>
      </c>
      <c r="C5" s="78">
        <f>SUM(C6:C8)</f>
        <v>2354175.6799999997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91</v>
      </c>
      <c r="B6" s="71" t="s">
        <v>6</v>
      </c>
      <c r="C6" s="82">
        <v>1712655.68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92</v>
      </c>
      <c r="B7" s="71" t="s">
        <v>7</v>
      </c>
      <c r="C7" s="82">
        <f>F1*6*12</f>
        <v>641520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93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94</v>
      </c>
      <c r="B9" s="71" t="s">
        <v>9</v>
      </c>
      <c r="C9" s="78">
        <f>SUM(C10:C14)</f>
        <v>2328413.0699999998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95</v>
      </c>
      <c r="B10" s="71" t="s">
        <v>10</v>
      </c>
      <c r="C10" s="82">
        <v>2328413.0699999998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96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97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98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99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100</v>
      </c>
      <c r="B15" s="71" t="s">
        <v>15</v>
      </c>
      <c r="C15" s="78">
        <f>C9</f>
        <v>2328413.0699999998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101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102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103</v>
      </c>
      <c r="B18" s="71" t="s">
        <v>18</v>
      </c>
      <c r="C18" s="78">
        <f>IF(C16&gt;0,0,IF(C4&gt;0,C4+C5-C9,C5-C2-C9))</f>
        <v>1292177.8599999999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166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104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1"/>
      <c r="N20" s="61"/>
    </row>
    <row r="21" spans="1:15" ht="15.75" customHeight="1">
      <c r="A21" s="69" t="s">
        <v>105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1"/>
      <c r="N21" s="61"/>
    </row>
    <row r="22" spans="1:15" ht="15.75" customHeight="1">
      <c r="A22" s="69" t="s">
        <v>106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1"/>
      <c r="N22" s="61"/>
    </row>
    <row r="23" spans="1:15" ht="15.75" customHeight="1">
      <c r="A23" s="69" t="s">
        <v>107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1"/>
      <c r="N23" s="61"/>
    </row>
    <row r="24" spans="1:15" ht="18.75">
      <c r="A24" s="72" t="s">
        <v>167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108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0"/>
      <c r="N25" s="62"/>
    </row>
    <row r="26" spans="1:15" ht="18.75" customHeight="1">
      <c r="A26" s="69" t="s">
        <v>109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0"/>
      <c r="N26" s="62"/>
    </row>
    <row r="27" spans="1:15" ht="18.75" customHeight="1">
      <c r="A27" s="69" t="s">
        <v>110</v>
      </c>
      <c r="B27" s="74" t="s">
        <v>4</v>
      </c>
      <c r="C27" s="85">
        <v>258670.51</v>
      </c>
      <c r="D27" s="80" t="s">
        <v>60</v>
      </c>
      <c r="E27" s="63"/>
      <c r="F27" s="63"/>
      <c r="G27" s="63"/>
      <c r="H27" s="63"/>
      <c r="I27" s="63"/>
      <c r="J27" s="63"/>
      <c r="M27" s="170"/>
      <c r="N27" s="62"/>
    </row>
    <row r="28" spans="1:15" ht="18.75" customHeight="1">
      <c r="A28" s="69" t="s">
        <v>111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0"/>
      <c r="N28" s="62"/>
    </row>
    <row r="29" spans="1:15" ht="18.75" customHeight="1">
      <c r="A29" s="69" t="s">
        <v>112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0"/>
      <c r="N29" s="62"/>
    </row>
    <row r="30" spans="1:15" ht="18.75" customHeight="1">
      <c r="A30" s="69" t="s">
        <v>113</v>
      </c>
      <c r="B30" s="74" t="s">
        <v>18</v>
      </c>
      <c r="C30" s="85">
        <v>208836.7</v>
      </c>
      <c r="D30" s="80" t="s">
        <v>66</v>
      </c>
      <c r="E30" s="63"/>
      <c r="F30" s="63"/>
      <c r="G30" s="63"/>
      <c r="H30" s="63"/>
      <c r="I30" s="63"/>
      <c r="J30" s="63"/>
      <c r="M30" s="170"/>
      <c r="N30" s="62"/>
    </row>
    <row r="31" spans="1:15" ht="18.75" customHeight="1">
      <c r="A31" s="69" t="s">
        <v>114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0"/>
      <c r="N31" s="62"/>
    </row>
    <row r="32" spans="1:15" ht="18.75" customHeight="1">
      <c r="A32" s="69" t="s">
        <v>115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0"/>
      <c r="N32" s="62"/>
    </row>
    <row r="33" spans="1:15" ht="18.75" customHeight="1">
      <c r="A33" s="69" t="s">
        <v>116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0"/>
      <c r="N33" s="62"/>
    </row>
    <row r="34" spans="1:15" ht="18.75" customHeight="1">
      <c r="A34" s="69" t="s">
        <v>117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0"/>
      <c r="N34" s="62"/>
    </row>
    <row r="35" spans="1:15" ht="18.75">
      <c r="A35" s="72" t="s">
        <v>168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169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125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94762.14</v>
      </c>
      <c r="F37" s="93" t="s">
        <v>172</v>
      </c>
      <c r="G37" s="65"/>
      <c r="H37" s="65"/>
      <c r="I37" s="65"/>
      <c r="L37" s="62"/>
      <c r="M37" s="169"/>
      <c r="N37" s="62"/>
      <c r="O37" s="62"/>
    </row>
    <row r="38" spans="1:15" ht="18.75" customHeight="1">
      <c r="A38" s="69" t="s">
        <v>118</v>
      </c>
      <c r="B38" s="77" t="s">
        <v>37</v>
      </c>
      <c r="C38" s="89">
        <v>86540.77</v>
      </c>
      <c r="D38" s="93" t="s">
        <v>170</v>
      </c>
      <c r="E38" s="67"/>
      <c r="G38" s="66"/>
      <c r="H38" s="66"/>
      <c r="L38" s="62"/>
      <c r="M38" s="169"/>
      <c r="N38" s="62"/>
      <c r="O38" s="62"/>
    </row>
    <row r="39" spans="1:15" ht="18.75" customHeight="1">
      <c r="A39" s="69" t="s">
        <v>119</v>
      </c>
      <c r="B39" s="77" t="s">
        <v>38</v>
      </c>
      <c r="C39" s="90">
        <v>161247.07</v>
      </c>
      <c r="D39" s="93" t="s">
        <v>171</v>
      </c>
      <c r="E39" s="67"/>
      <c r="G39" s="66"/>
      <c r="H39" s="66"/>
      <c r="L39" s="62"/>
      <c r="M39" s="169"/>
      <c r="N39" s="62"/>
      <c r="O39" s="62"/>
    </row>
    <row r="40" spans="1:15" ht="18.75" customHeight="1">
      <c r="A40" s="69" t="s">
        <v>120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69"/>
      <c r="N40" s="62"/>
      <c r="O40" s="62"/>
    </row>
    <row r="41" spans="1:15" ht="18.75" customHeight="1">
      <c r="A41" s="69" t="s">
        <v>121</v>
      </c>
      <c r="B41" s="77" t="s">
        <v>40</v>
      </c>
      <c r="C41" s="92">
        <f>E37</f>
        <v>94762.14</v>
      </c>
      <c r="D41" s="79" t="s">
        <v>59</v>
      </c>
      <c r="E41" s="67"/>
      <c r="G41" s="66"/>
      <c r="H41" s="66"/>
      <c r="L41" s="62"/>
      <c r="M41" s="169"/>
      <c r="N41" s="62"/>
      <c r="O41" s="62"/>
    </row>
    <row r="42" spans="1:15" ht="18.75" customHeight="1">
      <c r="A42" s="69" t="s">
        <v>122</v>
      </c>
      <c r="B42" s="77" t="s">
        <v>41</v>
      </c>
      <c r="C42" s="92">
        <f>E37</f>
        <v>94762.14</v>
      </c>
      <c r="D42" s="79" t="s">
        <v>59</v>
      </c>
      <c r="E42" s="67"/>
      <c r="G42" s="66"/>
      <c r="H42" s="66"/>
      <c r="L42" s="62"/>
      <c r="M42" s="169"/>
      <c r="N42" s="62"/>
      <c r="O42" s="62"/>
    </row>
    <row r="43" spans="1:15" ht="18.75" customHeight="1">
      <c r="A43" s="69" t="s">
        <v>123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9"/>
      <c r="N43" s="62"/>
      <c r="O43" s="62"/>
    </row>
    <row r="44" spans="1:15" ht="30" customHeight="1">
      <c r="A44" s="69" t="s">
        <v>124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9"/>
      <c r="N44" s="62"/>
      <c r="O44" s="62"/>
    </row>
    <row r="45" spans="1:15" ht="18.75">
      <c r="A45" s="72" t="s">
        <v>126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237483.95</v>
      </c>
      <c r="F45" s="93" t="s">
        <v>172</v>
      </c>
      <c r="G45" s="65"/>
      <c r="H45" s="65"/>
      <c r="L45" s="62"/>
      <c r="M45" s="169"/>
      <c r="N45" s="62"/>
      <c r="O45" s="62"/>
    </row>
    <row r="46" spans="1:15" ht="18.75" customHeight="1">
      <c r="A46" s="72" t="s">
        <v>127</v>
      </c>
      <c r="B46" s="77" t="s">
        <v>37</v>
      </c>
      <c r="C46" s="89">
        <v>17054.5</v>
      </c>
      <c r="D46" s="93" t="s">
        <v>173</v>
      </c>
      <c r="E46" s="67"/>
      <c r="G46" s="66"/>
      <c r="H46" s="66"/>
      <c r="L46" s="62"/>
      <c r="M46" s="169"/>
      <c r="N46" s="62"/>
      <c r="O46" s="62"/>
    </row>
    <row r="47" spans="1:15" ht="18.75" customHeight="1">
      <c r="A47" s="72" t="s">
        <v>128</v>
      </c>
      <c r="B47" s="77" t="s">
        <v>38</v>
      </c>
      <c r="C47" s="90">
        <v>231912.99</v>
      </c>
      <c r="D47" s="93" t="s">
        <v>171</v>
      </c>
      <c r="E47" s="67"/>
      <c r="G47" s="66"/>
      <c r="H47" s="66"/>
      <c r="L47" s="62"/>
      <c r="M47" s="169"/>
      <c r="N47" s="62"/>
      <c r="O47" s="62"/>
    </row>
    <row r="48" spans="1:15" ht="18.75" customHeight="1">
      <c r="A48" s="72" t="s">
        <v>129</v>
      </c>
      <c r="B48" s="77" t="s">
        <v>39</v>
      </c>
      <c r="C48" s="92">
        <f>IF(E45-C47&lt;0,0,E45-C47)</f>
        <v>5570.960000000021</v>
      </c>
      <c r="D48" s="79" t="s">
        <v>59</v>
      </c>
      <c r="E48" s="67"/>
      <c r="G48" s="66"/>
      <c r="H48" s="66"/>
      <c r="L48" s="62"/>
      <c r="M48" s="169"/>
      <c r="N48" s="62"/>
      <c r="O48" s="62"/>
    </row>
    <row r="49" spans="1:15" ht="18.75" customHeight="1">
      <c r="A49" s="72" t="s">
        <v>130</v>
      </c>
      <c r="B49" s="77" t="s">
        <v>40</v>
      </c>
      <c r="C49" s="92">
        <f>E45</f>
        <v>237483.95</v>
      </c>
      <c r="D49" s="79" t="s">
        <v>59</v>
      </c>
      <c r="E49" s="67"/>
      <c r="G49" s="66"/>
      <c r="H49" s="66"/>
      <c r="L49" s="62"/>
      <c r="M49" s="169"/>
      <c r="N49" s="62"/>
      <c r="O49" s="62"/>
    </row>
    <row r="50" spans="1:15" ht="18.75" customHeight="1">
      <c r="A50" s="72" t="s">
        <v>131</v>
      </c>
      <c r="B50" s="77" t="s">
        <v>41</v>
      </c>
      <c r="C50" s="92">
        <f>E45</f>
        <v>237483.95</v>
      </c>
      <c r="D50" s="79" t="s">
        <v>59</v>
      </c>
      <c r="E50" s="67"/>
      <c r="G50" s="66"/>
      <c r="H50" s="66"/>
      <c r="L50" s="62"/>
      <c r="M50" s="169"/>
      <c r="N50" s="62"/>
      <c r="O50" s="62"/>
    </row>
    <row r="51" spans="1:15" ht="18.75" customHeight="1">
      <c r="A51" s="72" t="s">
        <v>132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9"/>
      <c r="N51" s="62"/>
      <c r="O51" s="62"/>
    </row>
    <row r="52" spans="1:15" ht="29.25" customHeight="1">
      <c r="A52" s="72" t="s">
        <v>133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9"/>
      <c r="N52" s="62"/>
      <c r="O52" s="62"/>
    </row>
    <row r="53" spans="1:15" ht="18.75">
      <c r="A53" s="72" t="s">
        <v>134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397563.98</v>
      </c>
      <c r="F53" s="93" t="s">
        <v>172</v>
      </c>
      <c r="G53" s="65"/>
      <c r="H53" s="65"/>
      <c r="L53" s="62"/>
      <c r="M53" s="169"/>
      <c r="N53" s="62"/>
      <c r="O53" s="62"/>
    </row>
    <row r="54" spans="1:15" ht="18.75" customHeight="1">
      <c r="A54" s="72" t="s">
        <v>135</v>
      </c>
      <c r="B54" s="74" t="s">
        <v>37</v>
      </c>
      <c r="C54" s="97">
        <v>26646.38</v>
      </c>
      <c r="D54" s="93" t="s">
        <v>173</v>
      </c>
      <c r="E54" s="68"/>
      <c r="F54" s="88"/>
      <c r="G54" s="63"/>
      <c r="H54" s="63"/>
      <c r="L54" s="62"/>
      <c r="M54" s="169"/>
      <c r="N54" s="62"/>
      <c r="O54" s="62"/>
    </row>
    <row r="55" spans="1:15" ht="18.75" customHeight="1">
      <c r="A55" s="72" t="s">
        <v>136</v>
      </c>
      <c r="B55" s="74" t="s">
        <v>38</v>
      </c>
      <c r="C55" s="85">
        <v>394228.96</v>
      </c>
      <c r="D55" s="93" t="s">
        <v>171</v>
      </c>
      <c r="E55" s="68"/>
      <c r="G55" s="63"/>
      <c r="H55" s="63"/>
      <c r="L55" s="62"/>
      <c r="M55" s="169"/>
      <c r="N55" s="62"/>
      <c r="O55" s="62"/>
    </row>
    <row r="56" spans="1:15" ht="18.75" customHeight="1">
      <c r="A56" s="72" t="s">
        <v>137</v>
      </c>
      <c r="B56" s="74" t="s">
        <v>39</v>
      </c>
      <c r="C56" s="92">
        <f>IF(E53-C55&lt;0,0,E53-C55)</f>
        <v>3335.0199999999604</v>
      </c>
      <c r="D56" s="79" t="s">
        <v>59</v>
      </c>
      <c r="E56" s="68"/>
      <c r="G56" s="63"/>
      <c r="H56" s="63"/>
      <c r="L56" s="62"/>
      <c r="M56" s="169"/>
      <c r="N56" s="62"/>
      <c r="O56" s="62"/>
    </row>
    <row r="57" spans="1:15" ht="18.75" customHeight="1">
      <c r="A57" s="72" t="s">
        <v>138</v>
      </c>
      <c r="B57" s="74" t="s">
        <v>40</v>
      </c>
      <c r="C57" s="92">
        <f>E53</f>
        <v>397563.98</v>
      </c>
      <c r="D57" s="79" t="s">
        <v>59</v>
      </c>
      <c r="E57" s="68"/>
      <c r="G57" s="63"/>
      <c r="H57" s="63"/>
      <c r="L57" s="62"/>
      <c r="M57" s="169"/>
      <c r="N57" s="62"/>
      <c r="O57" s="62"/>
    </row>
    <row r="58" spans="1:15" ht="18.75" customHeight="1">
      <c r="A58" s="72" t="s">
        <v>139</v>
      </c>
      <c r="B58" s="74" t="s">
        <v>41</v>
      </c>
      <c r="C58" s="92">
        <f>E53</f>
        <v>397563.98</v>
      </c>
      <c r="D58" s="79" t="s">
        <v>59</v>
      </c>
      <c r="E58" s="68"/>
      <c r="G58" s="63"/>
      <c r="H58" s="63"/>
      <c r="L58" s="62"/>
      <c r="M58" s="169"/>
      <c r="N58" s="62"/>
      <c r="O58" s="62"/>
    </row>
    <row r="59" spans="1:15" ht="18.75" customHeight="1">
      <c r="A59" s="72" t="s">
        <v>140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9"/>
      <c r="N59" s="62"/>
      <c r="O59" s="62"/>
    </row>
    <row r="60" spans="1:15" ht="33.75" customHeight="1">
      <c r="A60" s="72" t="s">
        <v>141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9"/>
      <c r="N60" s="62"/>
      <c r="O60" s="62"/>
    </row>
    <row r="61" spans="1:15" ht="15.75">
      <c r="A61" s="72" t="s">
        <v>142</v>
      </c>
      <c r="B61" s="76" t="s">
        <v>83</v>
      </c>
      <c r="C61" s="95" t="str">
        <f>IF(E61&gt;0,"Предоставляется",0)</f>
        <v>Предоставляется</v>
      </c>
      <c r="D61" s="95" t="s">
        <v>55</v>
      </c>
      <c r="E61" s="94">
        <v>211713.55</v>
      </c>
      <c r="F61" s="93" t="s">
        <v>172</v>
      </c>
      <c r="G61" s="65"/>
      <c r="H61" s="65"/>
    </row>
    <row r="62" spans="1:15" ht="15.75" customHeight="1">
      <c r="A62" s="72" t="s">
        <v>143</v>
      </c>
      <c r="B62" s="74" t="s">
        <v>37</v>
      </c>
      <c r="C62" s="97">
        <v>391.83</v>
      </c>
      <c r="D62" s="93" t="s">
        <v>173</v>
      </c>
      <c r="E62" s="68"/>
      <c r="G62" s="63"/>
      <c r="H62" s="63"/>
    </row>
    <row r="63" spans="1:15" ht="15.75" customHeight="1">
      <c r="A63" s="72" t="s">
        <v>144</v>
      </c>
      <c r="B63" s="74" t="s">
        <v>38</v>
      </c>
      <c r="C63" s="85">
        <v>205078.98</v>
      </c>
      <c r="D63" s="93" t="s">
        <v>171</v>
      </c>
      <c r="E63" s="68"/>
      <c r="G63" s="63"/>
      <c r="H63" s="63"/>
    </row>
    <row r="64" spans="1:15" ht="15.75" customHeight="1">
      <c r="A64" s="72" t="s">
        <v>145</v>
      </c>
      <c r="B64" s="74" t="s">
        <v>39</v>
      </c>
      <c r="C64" s="92">
        <f>IF(E61-C63&lt;0,0,E61-C63)</f>
        <v>6634.5699999999779</v>
      </c>
      <c r="D64" s="79" t="s">
        <v>59</v>
      </c>
      <c r="E64" s="68"/>
      <c r="G64" s="63"/>
      <c r="H64" s="63"/>
    </row>
    <row r="65" spans="1:8" ht="15.75" customHeight="1">
      <c r="A65" s="72" t="s">
        <v>146</v>
      </c>
      <c r="B65" s="74" t="s">
        <v>40</v>
      </c>
      <c r="C65" s="92">
        <f>E61</f>
        <v>211713.55</v>
      </c>
      <c r="D65" s="79" t="s">
        <v>59</v>
      </c>
      <c r="E65" s="68"/>
      <c r="G65" s="63"/>
      <c r="H65" s="63"/>
    </row>
    <row r="66" spans="1:8" ht="15.75" customHeight="1">
      <c r="A66" s="72" t="s">
        <v>147</v>
      </c>
      <c r="B66" s="74" t="s">
        <v>41</v>
      </c>
      <c r="C66" s="92">
        <f>E61</f>
        <v>211713.55</v>
      </c>
      <c r="D66" s="79" t="s">
        <v>59</v>
      </c>
      <c r="E66" s="68"/>
      <c r="G66" s="63"/>
      <c r="H66" s="63"/>
    </row>
    <row r="67" spans="1:8" ht="15.75" customHeight="1">
      <c r="A67" s="72" t="s">
        <v>148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149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150</v>
      </c>
      <c r="B69" s="76" t="s">
        <v>84</v>
      </c>
      <c r="C69" s="95" t="str">
        <f>IF(E69&gt;0,"Предоставляется",0)</f>
        <v>Предоставляется</v>
      </c>
      <c r="D69" s="95" t="s">
        <v>55</v>
      </c>
      <c r="E69" s="94">
        <v>133414.76999999999</v>
      </c>
      <c r="F69" s="93" t="s">
        <v>172</v>
      </c>
      <c r="G69" s="65"/>
      <c r="H69" s="65"/>
    </row>
    <row r="70" spans="1:8" ht="15.75" customHeight="1">
      <c r="A70" s="72" t="s">
        <v>151</v>
      </c>
      <c r="B70" s="74" t="s">
        <v>37</v>
      </c>
      <c r="C70" s="97">
        <v>9580.9500000000007</v>
      </c>
      <c r="D70" s="93" t="s">
        <v>173</v>
      </c>
      <c r="E70" s="68"/>
      <c r="G70" s="63"/>
      <c r="H70" s="63"/>
    </row>
    <row r="71" spans="1:8" ht="15.75" customHeight="1">
      <c r="A71" s="72" t="s">
        <v>152</v>
      </c>
      <c r="B71" s="74" t="s">
        <v>38</v>
      </c>
      <c r="C71" s="85">
        <v>132304.20000000001</v>
      </c>
      <c r="D71" s="93" t="s">
        <v>171</v>
      </c>
      <c r="E71" s="68"/>
      <c r="G71" s="63"/>
      <c r="H71" s="63"/>
    </row>
    <row r="72" spans="1:8" ht="15.75" customHeight="1">
      <c r="A72" s="72" t="s">
        <v>153</v>
      </c>
      <c r="B72" s="74" t="s">
        <v>39</v>
      </c>
      <c r="C72" s="92">
        <f>IF(E69-C71&lt;0,0,E69-C71)</f>
        <v>1110.5699999999779</v>
      </c>
      <c r="D72" s="79" t="s">
        <v>59</v>
      </c>
      <c r="E72" s="68"/>
      <c r="G72" s="63"/>
      <c r="H72" s="63"/>
    </row>
    <row r="73" spans="1:8" ht="15.75" customHeight="1">
      <c r="A73" s="72" t="s">
        <v>154</v>
      </c>
      <c r="B73" s="74" t="s">
        <v>40</v>
      </c>
      <c r="C73" s="92">
        <f>E69</f>
        <v>133414.76999999999</v>
      </c>
      <c r="D73" s="79" t="s">
        <v>59</v>
      </c>
      <c r="E73" s="68"/>
      <c r="G73" s="63"/>
      <c r="H73" s="63"/>
    </row>
    <row r="74" spans="1:8" ht="15.75" customHeight="1">
      <c r="A74" s="72" t="s">
        <v>155</v>
      </c>
      <c r="B74" s="74" t="s">
        <v>41</v>
      </c>
      <c r="C74" s="92">
        <f>E69</f>
        <v>133414.76999999999</v>
      </c>
      <c r="D74" s="79" t="s">
        <v>59</v>
      </c>
      <c r="E74" s="68"/>
      <c r="G74" s="63"/>
      <c r="H74" s="63"/>
    </row>
    <row r="75" spans="1:8" ht="15.75" customHeight="1">
      <c r="A75" s="72" t="s">
        <v>156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157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158</v>
      </c>
      <c r="B77" s="76" t="s">
        <v>85</v>
      </c>
      <c r="C77" s="95">
        <f>IF(E77&gt;0,"Предоставляется",0)</f>
        <v>0</v>
      </c>
      <c r="D77" s="95" t="s">
        <v>86</v>
      </c>
      <c r="E77" s="94">
        <v>0</v>
      </c>
      <c r="F77" s="93" t="s">
        <v>172</v>
      </c>
      <c r="G77" s="65"/>
      <c r="H77" s="65"/>
    </row>
    <row r="78" spans="1:8" ht="15.75" customHeight="1">
      <c r="A78" s="72" t="s">
        <v>159</v>
      </c>
      <c r="B78" s="74" t="s">
        <v>37</v>
      </c>
      <c r="C78" s="97">
        <v>0</v>
      </c>
      <c r="D78" s="93" t="s">
        <v>174</v>
      </c>
      <c r="E78" s="63"/>
      <c r="G78" s="63"/>
      <c r="H78" s="63"/>
    </row>
    <row r="79" spans="1:8" ht="15.75" customHeight="1">
      <c r="A79" s="72" t="s">
        <v>160</v>
      </c>
      <c r="B79" s="74" t="s">
        <v>38</v>
      </c>
      <c r="C79" s="85">
        <v>0</v>
      </c>
      <c r="D79" s="93" t="s">
        <v>171</v>
      </c>
      <c r="E79" s="63"/>
      <c r="G79" s="63"/>
      <c r="H79" s="63"/>
    </row>
    <row r="80" spans="1:8" ht="15.75" customHeight="1">
      <c r="A80" s="72" t="s">
        <v>161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162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163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164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165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" sqref="F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175</v>
      </c>
      <c r="B2" s="58" t="s">
        <v>45</v>
      </c>
      <c r="C2" s="104">
        <v>11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176</v>
      </c>
      <c r="B3" s="58" t="s">
        <v>46</v>
      </c>
      <c r="C3" s="104">
        <v>10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177</v>
      </c>
      <c r="B4" s="58" t="s">
        <v>47</v>
      </c>
      <c r="C4" s="105">
        <v>424471.54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2020-03-19T02:44:01Z</dcterms:modified>
</cp:coreProperties>
</file>