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4" sheetId="3" r:id="rId1"/>
  </sheets>
  <calcPr calcId="162913" calcOnSave="0"/>
</workbook>
</file>

<file path=xl/calcChain.xml><?xml version="1.0" encoding="utf-8"?>
<calcChain xmlns="http://schemas.openxmlformats.org/spreadsheetml/2006/main">
  <c r="G55" i="3" l="1"/>
  <c r="K53" i="3"/>
  <c r="A42" i="3" l="1"/>
  <c r="A43" i="3" s="1"/>
  <c r="A44" i="3" s="1"/>
  <c r="A45" i="3" s="1"/>
  <c r="A46" i="3" s="1"/>
  <c r="A47" i="3" s="1"/>
  <c r="A48" i="3" s="1"/>
  <c r="A49" i="3" s="1"/>
  <c r="J91" i="3" l="1"/>
  <c r="G7" i="3" l="1"/>
  <c r="I7" i="3" s="1"/>
  <c r="K49" i="3" l="1"/>
  <c r="K48" i="3" l="1"/>
  <c r="K45" i="3" l="1"/>
  <c r="K44" i="3"/>
  <c r="K43" i="3" l="1"/>
  <c r="J39" i="3"/>
  <c r="K41" i="3" l="1"/>
  <c r="K39" i="3" l="1"/>
  <c r="K36" i="3" l="1"/>
  <c r="K35" i="3" l="1"/>
  <c r="K33" i="3" l="1"/>
  <c r="K30" i="3" l="1"/>
  <c r="K31" i="3" l="1"/>
  <c r="K26" i="3" l="1"/>
  <c r="K28" i="3"/>
  <c r="K50" i="3" l="1"/>
  <c r="K51" i="3" s="1"/>
  <c r="K52" i="3" s="1"/>
  <c r="E93" i="3" l="1"/>
  <c r="B75" i="3"/>
  <c r="B67" i="3"/>
  <c r="B57" i="3"/>
  <c r="D55" i="3"/>
  <c r="G18" i="3"/>
  <c r="G17" i="3"/>
  <c r="G16" i="3"/>
  <c r="G15" i="3"/>
  <c r="B6" i="3"/>
  <c r="J14" i="3" l="1"/>
  <c r="A21" i="3"/>
  <c r="I92" i="3" l="1"/>
  <c r="C93" i="3" s="1"/>
  <c r="G93" i="3" s="1"/>
  <c r="F69" i="3" s="1"/>
</calcChain>
</file>

<file path=xl/sharedStrings.xml><?xml version="1.0" encoding="utf-8"?>
<sst xmlns="http://schemas.openxmlformats.org/spreadsheetml/2006/main" count="196" uniqueCount="146">
  <si>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</si>
  <si>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</si>
  <si>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</si>
  <si>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</si>
  <si>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</si>
  <si>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</si>
  <si>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</si>
  <si>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</si>
  <si>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</si>
  <si>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</si>
  <si>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</si>
  <si>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</si>
  <si>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</si>
  <si>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</si>
  <si>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</si>
  <si>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</si>
  <si>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</si>
  <si>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</si>
  <si>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</si>
  <si>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</si>
  <si>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</si>
  <si>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</si>
  <si>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</si>
  <si>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</si>
  <si>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</si>
  <si>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</si>
  <si>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</si>
  <si>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</si>
  <si>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</si>
  <si>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</si>
  <si>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</si>
  <si>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</si>
  <si>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</si>
  <si>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</si>
  <si>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</si>
  <si>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</si>
  <si>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</si>
  <si>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</si>
  <si>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</si>
  <si>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</si>
  <si>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</si>
  <si>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</si>
  <si>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</si>
  <si>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</si>
  <si>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</si>
  <si>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</si>
  <si>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</si>
  <si>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</si>
  <si>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</si>
  <si>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</si>
  <si>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</si>
  <si>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</si>
  <si>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</si>
  <si>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</si>
  <si>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</si>
  <si>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</si>
  <si>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</si>
  <si>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</si>
  <si>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</si>
  <si>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</si>
  <si>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</si>
  <si>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</si>
  <si>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</si>
  <si>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</si>
  <si>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</si>
  <si>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</si>
  <si>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</si>
  <si>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</si>
  <si>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</si>
  <si>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</si>
  <si>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</si>
  <si>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</si>
  <si>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</si>
  <si>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</si>
  <si>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</si>
  <si>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маш/час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</si>
  <si>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</si>
  <si>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</si>
  <si>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</si>
  <si>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</si>
  <si>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</si>
  <si>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</si>
  <si>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>99/5</t>
  </si>
  <si>
    <t>Техническое освидетельствование лифта</t>
  </si>
  <si>
    <t xml:space="preserve">    рублей (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</si>
  <si>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</si>
  <si>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</si>
  <si>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</si>
  <si>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>АН 99/5 (I)</t>
  </si>
  <si>
    <t xml:space="preserve">  по ул. Ал. Невского за </t>
  </si>
  <si>
    <t>Установка новогодней елки.</t>
  </si>
  <si>
    <t>Перерасход (+) или экономия (-) средств в 2013 году.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</si>
  <si>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</si>
  <si>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</si>
  <si>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</si>
  <si>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</si>
  <si>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</si>
  <si>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</si>
  <si>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</si>
  <si>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</si>
  <si>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</si>
  <si>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</si>
  <si>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 - </t>
  </si>
  <si>
    <t>0,016 Гкал/м²</t>
  </si>
  <si>
    <t>Устранение утечки в цокольном этаже</t>
  </si>
  <si>
    <t>Вывоз снега с придомовой территории в январе (13,60%)</t>
  </si>
  <si>
    <t>Вывоз снега с придомовой территории в марте (13,60%)</t>
  </si>
  <si>
    <t>Сброс снега с карнизов</t>
  </si>
  <si>
    <t xml:space="preserve">Уборка снега с кровли </t>
  </si>
  <si>
    <t>Техническое обслуживание автоматики ИТП (28,36%)</t>
  </si>
  <si>
    <t>Сброс снега с карнизов в марте (4 карниза).</t>
  </si>
  <si>
    <t>Замена светильников на 5, 6, 10 этажах.</t>
  </si>
  <si>
    <t>Замена светильников подъезде</t>
  </si>
  <si>
    <t>Очистка карнизных балконов ото льда</t>
  </si>
  <si>
    <t>Генеральная уборка подъездов в апреле</t>
  </si>
  <si>
    <t>Ремонт подъезда.</t>
  </si>
  <si>
    <t>Всего в 2014году:</t>
  </si>
  <si>
    <t>ИТОГО за 2014год:</t>
  </si>
  <si>
    <t>ИТОГО на 31.12.2014г:</t>
  </si>
  <si>
    <t>п.м.</t>
  </si>
  <si>
    <t>Покраска бордюров (13,60%)</t>
  </si>
  <si>
    <t>Монтаж противопожарной доски.</t>
  </si>
  <si>
    <t>Ремонт уличного освешения (установка светильников НГБ)(13,60%)</t>
  </si>
  <si>
    <t>Ремонт теплосчетчика 1 категории ТЭМ-104 № 1145400 (28,36%)</t>
  </si>
  <si>
    <t>Замена манометров в ИТП (28,36%)</t>
  </si>
  <si>
    <t>Замена термометров в ИТП (28,36%)</t>
  </si>
  <si>
    <t>Передача бесхозных сетей тепловой энергии.</t>
  </si>
  <si>
    <t xml:space="preserve"> -</t>
  </si>
  <si>
    <t>Монтаж снегозадержателя на кровле трансформаторной подстанции.(13,60%)</t>
  </si>
  <si>
    <t xml:space="preserve">  -  замена освещения в подъезде</t>
  </si>
  <si>
    <t xml:space="preserve">  -  ремонт козырька над входом в подъезд</t>
  </si>
  <si>
    <t>Что  с   учетом перерасхода (+) или     экономии (-)   средств   в   2014   году  в  размере</t>
  </si>
  <si>
    <r>
      <rPr>
        <b/>
        <sz val="11"/>
        <color theme="1"/>
        <rFont val="Calibri"/>
        <family val="2"/>
        <charset val="204"/>
        <scheme val="minor"/>
      </rPr>
      <t>кв.1</t>
    </r>
    <r>
      <rPr>
        <sz val="11"/>
        <color theme="1"/>
        <rFont val="Calibri"/>
        <family val="2"/>
        <charset val="204"/>
        <scheme val="minor"/>
      </rPr>
      <t/>
    </r>
  </si>
  <si>
    <t>кв.13 -</t>
  </si>
  <si>
    <t>кв. 22 -</t>
  </si>
  <si>
    <r>
      <rPr>
        <b/>
        <sz val="11"/>
        <color theme="1"/>
        <rFont val="Calibri"/>
        <family val="2"/>
        <charset val="204"/>
        <scheme val="minor"/>
      </rPr>
      <t>кв.5</t>
    </r>
    <r>
      <rPr>
        <sz val="11"/>
        <color theme="1"/>
        <rFont val="Calibri"/>
        <family val="2"/>
        <charset val="204"/>
        <scheme val="minor"/>
      </rPr>
      <t xml:space="preserve">                      </t>
    </r>
  </si>
  <si>
    <t>кв.20 -</t>
  </si>
  <si>
    <t>кв. 33 -</t>
  </si>
  <si>
    <t>6. В</t>
  </si>
  <si>
    <t>Накладные расходы (14%)</t>
  </si>
  <si>
    <t>Ремонт уличного освещения (замена ламп в светильниках)(13,60%)</t>
  </si>
  <si>
    <t xml:space="preserve">  -  передача бесхозных инженерных сетей</t>
  </si>
  <si>
    <t xml:space="preserve">  -  замена стеклопакета на 2, 3, 4 этажах </t>
  </si>
  <si>
    <t xml:space="preserve">  -  утепление термошва </t>
  </si>
  <si>
    <t>Монтаж платы этажной индикации в кабину лифта</t>
  </si>
  <si>
    <t>Генеральная уборка подъездов в 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</si>
</sst>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2" fontId="1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0" fillId="0" borderId="0" xfId="0" applyNumberFormat="1"/>
    <xf numFmtId="0" fontId="2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1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4" fontId="9" fillId="0" borderId="0" xfId="0" applyNumberFormat="1" applyFont="1"/>
    <xf numFmtId="4" fontId="3" fillId="0" borderId="0" xfId="0" applyNumberFormat="1" applyFont="1" applyFill="1"/>
    <xf numFmtId="0" fontId="1" fillId="0" borderId="0" xfId="0" applyFont="1" applyFill="1" applyAlignment="1">
      <alignment horizontal="right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/>
    <xf numFmtId="4" fontId="0" fillId="0" borderId="0" xfId="0" applyNumberForma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9" fillId="0" borderId="0" xfId="0" applyFon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9" fillId="0" borderId="8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0" fontId="0" fillId="0" borderId="0" xfId="0" applyFont="1" applyFill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15" xfId="0" applyNumberFormat="1" applyFont="1" applyBorder="1" applyAlignment="1"/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0" applyNumberFormat="1" applyFont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A67" workbookViewId="0">
      <selection activeCell="S38" sqref="S38"/>
    </sheetView>
  </sheetViews>
  <sheetFormatPr defaultRowHeight="15" x14ac:dyDescent="0.25"/>
  <cols>
    <col min="1" max="1" width="4.85546875" customWidth="1"/>
    <col min="2" max="2" width="9.140625" style="36"/>
    <col min="3" max="3" width="11.140625" style="36" customWidth="1"/>
    <col min="4" max="4" width="6.28515625" style="36" customWidth="1"/>
    <col min="5" max="5" width="7.7109375" style="36" customWidth="1"/>
    <col min="6" max="6" width="9" style="36" customWidth="1"/>
    <col min="7" max="7" width="11.5703125" style="36" customWidth="1"/>
    <col min="8" max="8" width="9.140625" style="36" customWidth="1"/>
    <col min="9" max="9" width="10" customWidth="1"/>
    <col min="10" max="10" width="11.28515625" style="46" bestFit="1" customWidth="1"/>
  </cols>
  <sheetData>
    <row r="1" spans="1:12" x14ac:dyDescent="0.25">
      <c r="L1" s="25" t="s">
        <v>88</v>
      </c>
    </row>
    <row r="2" spans="1:12" ht="18.75" x14ac:dyDescent="0.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8.75" x14ac:dyDescent="0.3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8.75" x14ac:dyDescent="0.3">
      <c r="A4" s="1"/>
      <c r="B4" s="62"/>
      <c r="C4" s="37"/>
      <c r="D4" s="38" t="s">
        <v>2</v>
      </c>
      <c r="E4" s="62" t="s">
        <v>82</v>
      </c>
      <c r="F4" s="39" t="s">
        <v>89</v>
      </c>
      <c r="G4" s="39"/>
      <c r="H4" s="39"/>
      <c r="I4" s="26">
        <v>2014</v>
      </c>
      <c r="J4" s="47" t="s">
        <v>24</v>
      </c>
    </row>
    <row r="6" spans="1:12" ht="15.75" x14ac:dyDescent="0.25">
      <c r="A6" s="2" t="s">
        <v>87</v>
      </c>
      <c r="B6" s="40">
        <f>I4</f>
        <v>2014</v>
      </c>
      <c r="C6" s="36" t="s">
        <v>29</v>
      </c>
      <c r="D6" s="41" t="s">
        <v>86</v>
      </c>
      <c r="E6" s="42">
        <v>2474.8000000000002</v>
      </c>
      <c r="F6" s="36" t="s">
        <v>70</v>
      </c>
    </row>
    <row r="7" spans="1:12" ht="15.75" x14ac:dyDescent="0.25">
      <c r="A7" s="90">
        <v>1093751.02</v>
      </c>
      <c r="B7" s="90"/>
      <c r="C7" s="43" t="s">
        <v>3</v>
      </c>
      <c r="F7" s="41"/>
      <c r="G7" s="64">
        <f>(A7-J8)</f>
        <v>834711.58000000007</v>
      </c>
      <c r="H7" s="40" t="s">
        <v>84</v>
      </c>
      <c r="I7" s="5">
        <f>(G7/A7)*100</f>
        <v>76.316416143776493</v>
      </c>
      <c r="J7" s="46" t="s">
        <v>4</v>
      </c>
    </row>
    <row r="8" spans="1:12" ht="18" customHeight="1" x14ac:dyDescent="0.25">
      <c r="A8" t="s">
        <v>5</v>
      </c>
      <c r="J8" s="6">
        <v>259039.44</v>
      </c>
      <c r="K8" t="s">
        <v>6</v>
      </c>
    </row>
    <row r="9" spans="1:12" x14ac:dyDescent="0.25">
      <c r="A9" t="s">
        <v>7</v>
      </c>
      <c r="J9" s="14"/>
    </row>
    <row r="10" spans="1:12" s="30" customFormat="1" x14ac:dyDescent="0.25">
      <c r="A10" t="s">
        <v>132</v>
      </c>
      <c r="B10" s="42">
        <v>22243.06</v>
      </c>
      <c r="C10" s="36" t="s">
        <v>12</v>
      </c>
      <c r="D10" s="36"/>
      <c r="E10" s="65" t="s">
        <v>133</v>
      </c>
      <c r="F10" s="42">
        <v>20231.55</v>
      </c>
      <c r="G10" s="36" t="s">
        <v>12</v>
      </c>
      <c r="H10" s="36"/>
      <c r="I10" s="24" t="s">
        <v>134</v>
      </c>
      <c r="J10" s="21">
        <v>26931.119999999999</v>
      </c>
      <c r="K10" t="s">
        <v>12</v>
      </c>
    </row>
    <row r="11" spans="1:12" s="30" customFormat="1" x14ac:dyDescent="0.25">
      <c r="A11" t="s">
        <v>135</v>
      </c>
      <c r="B11" s="42">
        <v>20624.11</v>
      </c>
      <c r="C11" s="36" t="s">
        <v>12</v>
      </c>
      <c r="D11" s="36"/>
      <c r="E11" s="65" t="s">
        <v>136</v>
      </c>
      <c r="F11" s="42">
        <v>23529.439999999999</v>
      </c>
      <c r="G11" s="36" t="s">
        <v>12</v>
      </c>
      <c r="H11" s="36"/>
      <c r="I11" s="24" t="s">
        <v>137</v>
      </c>
      <c r="J11" s="21">
        <v>37338.57</v>
      </c>
      <c r="K11" t="s">
        <v>12</v>
      </c>
    </row>
    <row r="12" spans="1:12" s="30" customFormat="1" x14ac:dyDescent="0.25">
      <c r="B12" s="66"/>
      <c r="C12" s="67"/>
      <c r="D12" s="67"/>
      <c r="E12" s="67"/>
      <c r="F12" s="66"/>
      <c r="G12" s="67"/>
      <c r="H12" s="67"/>
      <c r="J12" s="31"/>
    </row>
    <row r="13" spans="1:12" x14ac:dyDescent="0.25">
      <c r="B13" s="68"/>
      <c r="J13" s="14"/>
    </row>
    <row r="14" spans="1:12" ht="15.75" x14ac:dyDescent="0.25">
      <c r="A14" t="s">
        <v>73</v>
      </c>
      <c r="J14" s="22">
        <f>G15+G16+G17+G18</f>
        <v>259039.44</v>
      </c>
      <c r="K14" s="15"/>
    </row>
    <row r="15" spans="1:12" x14ac:dyDescent="0.25">
      <c r="A15" s="7" t="s">
        <v>8</v>
      </c>
      <c r="B15" s="36" t="s">
        <v>9</v>
      </c>
      <c r="G15" s="22">
        <f>(J8*43.5/100)</f>
        <v>112682.15640000001</v>
      </c>
      <c r="H15" s="36" t="s">
        <v>12</v>
      </c>
    </row>
    <row r="16" spans="1:12" x14ac:dyDescent="0.25">
      <c r="A16" s="7" t="s">
        <v>8</v>
      </c>
      <c r="B16" s="36" t="s">
        <v>10</v>
      </c>
      <c r="G16" s="22">
        <f>(J8*36.6/100)</f>
        <v>94808.435040000011</v>
      </c>
      <c r="H16" s="36" t="s">
        <v>12</v>
      </c>
    </row>
    <row r="17" spans="1:12" x14ac:dyDescent="0.25">
      <c r="A17" s="7" t="s">
        <v>8</v>
      </c>
      <c r="B17" s="36" t="s">
        <v>11</v>
      </c>
      <c r="G17" s="22">
        <f>(J8*12.5/100)</f>
        <v>32379.93</v>
      </c>
      <c r="H17" s="36" t="s">
        <v>12</v>
      </c>
      <c r="K17" s="3"/>
      <c r="L17" s="11"/>
    </row>
    <row r="18" spans="1:12" x14ac:dyDescent="0.25">
      <c r="A18" s="7" t="s">
        <v>8</v>
      </c>
      <c r="B18" s="36" t="s">
        <v>16</v>
      </c>
      <c r="G18" s="22">
        <f>(J8*7.4/100)</f>
        <v>19168.918560000002</v>
      </c>
      <c r="H18" s="36" t="s">
        <v>12</v>
      </c>
    </row>
    <row r="19" spans="1:12" x14ac:dyDescent="0.25">
      <c r="G19" s="45"/>
    </row>
    <row r="20" spans="1:12" x14ac:dyDescent="0.25">
      <c r="A20" s="8" t="s">
        <v>13</v>
      </c>
      <c r="G20" s="22">
        <v>140766.62</v>
      </c>
      <c r="H20" s="36" t="s">
        <v>14</v>
      </c>
    </row>
    <row r="21" spans="1:12" ht="15.75" thickBot="1" x14ac:dyDescent="0.3">
      <c r="A21" s="95">
        <f>(G20*I7/100)</f>
        <v>107428.03951072851</v>
      </c>
      <c r="B21" s="95"/>
      <c r="C21" s="36" t="s">
        <v>17</v>
      </c>
    </row>
    <row r="22" spans="1:12" x14ac:dyDescent="0.25">
      <c r="A22" s="9" t="s">
        <v>2</v>
      </c>
      <c r="B22" s="140" t="s">
        <v>23</v>
      </c>
      <c r="C22" s="141"/>
      <c r="D22" s="141"/>
      <c r="E22" s="141"/>
      <c r="F22" s="141"/>
      <c r="G22" s="141"/>
      <c r="H22" s="142"/>
      <c r="I22" s="9" t="s">
        <v>21</v>
      </c>
      <c r="J22" s="48" t="s">
        <v>20</v>
      </c>
      <c r="K22" s="91" t="s">
        <v>18</v>
      </c>
      <c r="L22" s="92"/>
    </row>
    <row r="23" spans="1:12" ht="15.75" thickBot="1" x14ac:dyDescent="0.3">
      <c r="A23" s="10" t="s">
        <v>15</v>
      </c>
      <c r="B23" s="134"/>
      <c r="C23" s="135"/>
      <c r="D23" s="135"/>
      <c r="E23" s="135"/>
      <c r="F23" s="135"/>
      <c r="G23" s="135"/>
      <c r="H23" s="136"/>
      <c r="I23" s="10" t="s">
        <v>22</v>
      </c>
      <c r="J23" s="49"/>
      <c r="K23" s="93" t="s">
        <v>19</v>
      </c>
      <c r="L23" s="94"/>
    </row>
    <row r="24" spans="1:12" ht="15.75" thickBot="1" x14ac:dyDescent="0.3">
      <c r="A24" s="12"/>
      <c r="B24" s="137" t="s">
        <v>91</v>
      </c>
      <c r="C24" s="138"/>
      <c r="D24" s="138"/>
      <c r="E24" s="138"/>
      <c r="F24" s="138"/>
      <c r="G24" s="138"/>
      <c r="H24" s="139"/>
      <c r="I24" s="33"/>
      <c r="J24" s="50"/>
      <c r="K24" s="127">
        <v>-15365.59</v>
      </c>
      <c r="L24" s="128"/>
    </row>
    <row r="25" spans="1:12" x14ac:dyDescent="0.25">
      <c r="A25" s="13">
        <v>1</v>
      </c>
      <c r="B25" s="113" t="s">
        <v>144</v>
      </c>
      <c r="C25" s="124"/>
      <c r="D25" s="124"/>
      <c r="E25" s="124"/>
      <c r="F25" s="124"/>
      <c r="G25" s="124"/>
      <c r="H25" s="114"/>
      <c r="I25" s="13" t="s">
        <v>74</v>
      </c>
      <c r="J25" s="23">
        <v>1</v>
      </c>
      <c r="K25" s="117">
        <v>6510.22</v>
      </c>
      <c r="L25" s="118"/>
    </row>
    <row r="26" spans="1:12" ht="17.25" x14ac:dyDescent="0.25">
      <c r="A26" s="13">
        <v>2</v>
      </c>
      <c r="B26" s="113" t="s">
        <v>107</v>
      </c>
      <c r="C26" s="77"/>
      <c r="D26" s="77"/>
      <c r="E26" s="77"/>
      <c r="F26" s="77"/>
      <c r="G26" s="77"/>
      <c r="H26" s="114"/>
      <c r="I26" s="13" t="s">
        <v>101</v>
      </c>
      <c r="J26" s="23">
        <v>370.18</v>
      </c>
      <c r="K26" s="117">
        <f>11000*0.1411</f>
        <v>1552.1000000000001</v>
      </c>
      <c r="L26" s="118"/>
    </row>
    <row r="27" spans="1:12" x14ac:dyDescent="0.25">
      <c r="A27" s="13">
        <v>3</v>
      </c>
      <c r="B27" s="113" t="s">
        <v>112</v>
      </c>
      <c r="C27" s="77"/>
      <c r="D27" s="77"/>
      <c r="E27" s="77"/>
      <c r="F27" s="77"/>
      <c r="G27" s="77"/>
      <c r="H27" s="114"/>
      <c r="I27" s="13" t="s">
        <v>74</v>
      </c>
      <c r="J27" s="23">
        <v>3</v>
      </c>
      <c r="K27" s="125">
        <v>294</v>
      </c>
      <c r="L27" s="126"/>
    </row>
    <row r="28" spans="1:12" x14ac:dyDescent="0.25">
      <c r="A28" s="13">
        <v>4</v>
      </c>
      <c r="B28" s="113" t="s">
        <v>105</v>
      </c>
      <c r="C28" s="124"/>
      <c r="D28" s="124"/>
      <c r="E28" s="124"/>
      <c r="F28" s="124"/>
      <c r="G28" s="124"/>
      <c r="H28" s="114"/>
      <c r="I28" s="13" t="s">
        <v>75</v>
      </c>
      <c r="J28" s="23">
        <v>21</v>
      </c>
      <c r="K28" s="143">
        <f>64000*0.1411</f>
        <v>9030.4</v>
      </c>
      <c r="L28" s="144"/>
    </row>
    <row r="29" spans="1:12" x14ac:dyDescent="0.25">
      <c r="A29" s="13">
        <v>5</v>
      </c>
      <c r="B29" s="113" t="s">
        <v>104</v>
      </c>
      <c r="C29" s="124"/>
      <c r="D29" s="124"/>
      <c r="E29" s="124"/>
      <c r="F29" s="124"/>
      <c r="G29" s="124"/>
      <c r="H29" s="114"/>
      <c r="I29" s="13" t="s">
        <v>102</v>
      </c>
      <c r="J29" s="23" t="s">
        <v>102</v>
      </c>
      <c r="K29" s="145">
        <v>500</v>
      </c>
      <c r="L29" s="146"/>
    </row>
    <row r="30" spans="1:12" x14ac:dyDescent="0.25">
      <c r="A30" s="13">
        <v>6</v>
      </c>
      <c r="B30" s="113" t="s">
        <v>109</v>
      </c>
      <c r="C30" s="129"/>
      <c r="D30" s="129"/>
      <c r="E30" s="129"/>
      <c r="F30" s="129"/>
      <c r="G30" s="129"/>
      <c r="H30" s="147"/>
      <c r="I30" s="13" t="s">
        <v>74</v>
      </c>
      <c r="J30" s="34">
        <v>1</v>
      </c>
      <c r="K30" s="125">
        <f>1900*0.2836</f>
        <v>538.84</v>
      </c>
      <c r="L30" s="126"/>
    </row>
    <row r="31" spans="1:12" x14ac:dyDescent="0.25">
      <c r="A31" s="13">
        <v>7</v>
      </c>
      <c r="B31" s="113" t="s">
        <v>106</v>
      </c>
      <c r="C31" s="124"/>
      <c r="D31" s="124"/>
      <c r="E31" s="124"/>
      <c r="F31" s="124"/>
      <c r="G31" s="124"/>
      <c r="H31" s="114"/>
      <c r="I31" s="13" t="s">
        <v>75</v>
      </c>
      <c r="J31" s="23">
        <v>26</v>
      </c>
      <c r="K31" s="122">
        <f>82646*0.136</f>
        <v>11239.856000000002</v>
      </c>
      <c r="L31" s="123"/>
    </row>
    <row r="32" spans="1:12" x14ac:dyDescent="0.25">
      <c r="A32" s="13">
        <v>8</v>
      </c>
      <c r="B32" s="113" t="s">
        <v>108</v>
      </c>
      <c r="C32" s="77"/>
      <c r="D32" s="77"/>
      <c r="E32" s="77"/>
      <c r="F32" s="77"/>
      <c r="G32" s="77"/>
      <c r="H32" s="114"/>
      <c r="I32" s="13" t="s">
        <v>74</v>
      </c>
      <c r="J32" s="23">
        <v>1</v>
      </c>
      <c r="K32" s="122">
        <v>7500</v>
      </c>
      <c r="L32" s="123"/>
    </row>
    <row r="33" spans="1:12" ht="17.25" x14ac:dyDescent="0.25">
      <c r="A33" s="13">
        <v>9</v>
      </c>
      <c r="B33" s="113" t="s">
        <v>110</v>
      </c>
      <c r="C33" s="124"/>
      <c r="D33" s="124"/>
      <c r="E33" s="124"/>
      <c r="F33" s="124"/>
      <c r="G33" s="124"/>
      <c r="H33" s="114"/>
      <c r="I33" s="13" t="s">
        <v>101</v>
      </c>
      <c r="J33" s="23">
        <v>370.18</v>
      </c>
      <c r="K33" s="117">
        <f>400*4</f>
        <v>1600</v>
      </c>
      <c r="L33" s="118"/>
    </row>
    <row r="34" spans="1:12" x14ac:dyDescent="0.25">
      <c r="A34" s="13">
        <v>10</v>
      </c>
      <c r="B34" s="113" t="s">
        <v>111</v>
      </c>
      <c r="C34" s="77"/>
      <c r="D34" s="77"/>
      <c r="E34" s="77"/>
      <c r="F34" s="77"/>
      <c r="G34" s="77"/>
      <c r="H34" s="114"/>
      <c r="I34" s="13" t="s">
        <v>74</v>
      </c>
      <c r="J34" s="23">
        <v>5</v>
      </c>
      <c r="K34" s="87">
        <v>320</v>
      </c>
      <c r="L34" s="88"/>
    </row>
    <row r="35" spans="1:12" x14ac:dyDescent="0.25">
      <c r="A35" s="13">
        <v>11</v>
      </c>
      <c r="B35" s="113" t="s">
        <v>140</v>
      </c>
      <c r="C35" s="77"/>
      <c r="D35" s="77"/>
      <c r="E35" s="77"/>
      <c r="F35" s="77"/>
      <c r="G35" s="77"/>
      <c r="H35" s="114"/>
      <c r="I35" s="13" t="s">
        <v>74</v>
      </c>
      <c r="J35" s="23">
        <v>14</v>
      </c>
      <c r="K35" s="125">
        <f>2240*0.136</f>
        <v>304.64000000000004</v>
      </c>
      <c r="L35" s="126"/>
    </row>
    <row r="36" spans="1:12" x14ac:dyDescent="0.25">
      <c r="A36" s="13">
        <v>12</v>
      </c>
      <c r="B36" s="113" t="s">
        <v>113</v>
      </c>
      <c r="C36" s="77"/>
      <c r="D36" s="77"/>
      <c r="E36" s="77"/>
      <c r="F36" s="77"/>
      <c r="G36" s="77"/>
      <c r="H36" s="114"/>
      <c r="I36" s="13" t="s">
        <v>74</v>
      </c>
      <c r="J36" s="23">
        <v>4</v>
      </c>
      <c r="K36" s="117">
        <f>1000*4</f>
        <v>4000</v>
      </c>
      <c r="L36" s="118"/>
    </row>
    <row r="37" spans="1:12" ht="14.25" customHeight="1" x14ac:dyDescent="0.25">
      <c r="A37" s="13">
        <v>13</v>
      </c>
      <c r="B37" s="113" t="s">
        <v>114</v>
      </c>
      <c r="C37" s="77"/>
      <c r="D37" s="77"/>
      <c r="E37" s="77"/>
      <c r="F37" s="77"/>
      <c r="G37" s="77"/>
      <c r="H37" s="114"/>
      <c r="I37" s="13" t="s">
        <v>101</v>
      </c>
      <c r="J37" s="23">
        <v>255</v>
      </c>
      <c r="K37" s="148">
        <v>2644.13</v>
      </c>
      <c r="L37" s="149"/>
    </row>
    <row r="38" spans="1:12" x14ac:dyDescent="0.25">
      <c r="A38" s="13">
        <v>14</v>
      </c>
      <c r="B38" s="113" t="s">
        <v>115</v>
      </c>
      <c r="C38" s="77"/>
      <c r="D38" s="77"/>
      <c r="E38" s="77"/>
      <c r="F38" s="77"/>
      <c r="G38" s="77"/>
      <c r="H38" s="114"/>
      <c r="I38" s="13"/>
      <c r="J38" s="23"/>
      <c r="K38" s="122">
        <v>162928</v>
      </c>
      <c r="L38" s="123"/>
    </row>
    <row r="39" spans="1:12" x14ac:dyDescent="0.25">
      <c r="A39" s="13">
        <v>15</v>
      </c>
      <c r="B39" s="119" t="s">
        <v>120</v>
      </c>
      <c r="C39" s="120"/>
      <c r="D39" s="120"/>
      <c r="E39" s="120"/>
      <c r="F39" s="120"/>
      <c r="G39" s="120"/>
      <c r="H39" s="121"/>
      <c r="I39" s="52" t="s">
        <v>119</v>
      </c>
      <c r="J39" s="54">
        <f>534*0.136</f>
        <v>72.624000000000009</v>
      </c>
      <c r="K39" s="148">
        <f>6225*0.136</f>
        <v>846.6</v>
      </c>
      <c r="L39" s="149"/>
    </row>
    <row r="40" spans="1:12" x14ac:dyDescent="0.25">
      <c r="A40" s="13">
        <v>16</v>
      </c>
      <c r="B40" s="119" t="s">
        <v>121</v>
      </c>
      <c r="C40" s="120"/>
      <c r="D40" s="120"/>
      <c r="E40" s="120"/>
      <c r="F40" s="120"/>
      <c r="G40" s="120"/>
      <c r="H40" s="121"/>
      <c r="I40" s="52" t="s">
        <v>74</v>
      </c>
      <c r="J40" s="53">
        <v>1</v>
      </c>
      <c r="K40" s="148">
        <v>1500</v>
      </c>
      <c r="L40" s="149"/>
    </row>
    <row r="41" spans="1:12" x14ac:dyDescent="0.25">
      <c r="A41" s="13">
        <v>17</v>
      </c>
      <c r="B41" s="119" t="s">
        <v>122</v>
      </c>
      <c r="C41" s="120"/>
      <c r="D41" s="120"/>
      <c r="E41" s="120"/>
      <c r="F41" s="120"/>
      <c r="G41" s="120"/>
      <c r="H41" s="121"/>
      <c r="I41" s="52" t="s">
        <v>74</v>
      </c>
      <c r="J41" s="52">
        <v>6</v>
      </c>
      <c r="K41" s="156">
        <f>(974+1000)*0.136</f>
        <v>268.464</v>
      </c>
      <c r="L41" s="157"/>
    </row>
    <row r="42" spans="1:12" ht="17.25" x14ac:dyDescent="0.25">
      <c r="A42" s="13">
        <f t="shared" ref="A42:A49" si="0">A41+1</f>
        <v>18</v>
      </c>
      <c r="B42" s="113" t="s">
        <v>145</v>
      </c>
      <c r="C42" s="77"/>
      <c r="D42" s="77"/>
      <c r="E42" s="77"/>
      <c r="F42" s="77"/>
      <c r="G42" s="77"/>
      <c r="H42" s="114"/>
      <c r="I42" s="13" t="s">
        <v>101</v>
      </c>
      <c r="J42" s="23">
        <v>255</v>
      </c>
      <c r="K42" s="148">
        <v>2644.13</v>
      </c>
      <c r="L42" s="149"/>
    </row>
    <row r="43" spans="1:12" x14ac:dyDescent="0.25">
      <c r="A43" s="13">
        <f t="shared" si="0"/>
        <v>19</v>
      </c>
      <c r="B43" s="113" t="s">
        <v>123</v>
      </c>
      <c r="C43" s="77"/>
      <c r="D43" s="77"/>
      <c r="E43" s="77"/>
      <c r="F43" s="77"/>
      <c r="G43" s="77"/>
      <c r="H43" s="77"/>
      <c r="I43" s="52" t="s">
        <v>74</v>
      </c>
      <c r="J43" s="53">
        <v>1</v>
      </c>
      <c r="K43" s="87">
        <f>2250*0.2836</f>
        <v>638.1</v>
      </c>
      <c r="L43" s="88"/>
    </row>
    <row r="44" spans="1:12" x14ac:dyDescent="0.25">
      <c r="A44" s="13">
        <f t="shared" si="0"/>
        <v>20</v>
      </c>
      <c r="B44" s="113" t="s">
        <v>124</v>
      </c>
      <c r="C44" s="77"/>
      <c r="D44" s="77"/>
      <c r="E44" s="77"/>
      <c r="F44" s="77"/>
      <c r="G44" s="77"/>
      <c r="H44" s="114"/>
      <c r="I44" s="56" t="s">
        <v>74</v>
      </c>
      <c r="J44" s="57">
        <v>2</v>
      </c>
      <c r="K44" s="96">
        <f>380*2*0.2836</f>
        <v>215.536</v>
      </c>
      <c r="L44" s="97"/>
    </row>
    <row r="45" spans="1:12" x14ac:dyDescent="0.25">
      <c r="A45" s="13">
        <f t="shared" si="0"/>
        <v>21</v>
      </c>
      <c r="B45" s="113" t="s">
        <v>125</v>
      </c>
      <c r="C45" s="77"/>
      <c r="D45" s="77"/>
      <c r="E45" s="77"/>
      <c r="F45" s="77"/>
      <c r="G45" s="77"/>
      <c r="H45" s="114"/>
      <c r="I45" s="56" t="s">
        <v>74</v>
      </c>
      <c r="J45" s="57">
        <v>2</v>
      </c>
      <c r="K45" s="96">
        <f>250*2*0.2836</f>
        <v>141.80000000000001</v>
      </c>
      <c r="L45" s="97"/>
    </row>
    <row r="46" spans="1:12" x14ac:dyDescent="0.25">
      <c r="A46" s="13">
        <f t="shared" si="0"/>
        <v>22</v>
      </c>
      <c r="B46" s="113" t="s">
        <v>126</v>
      </c>
      <c r="C46" s="77"/>
      <c r="D46" s="77"/>
      <c r="E46" s="77"/>
      <c r="F46" s="77"/>
      <c r="G46" s="77"/>
      <c r="H46" s="114"/>
      <c r="I46" s="13" t="s">
        <v>127</v>
      </c>
      <c r="J46" s="55" t="s">
        <v>127</v>
      </c>
      <c r="K46" s="122">
        <v>10400</v>
      </c>
      <c r="L46" s="123"/>
    </row>
    <row r="47" spans="1:12" x14ac:dyDescent="0.25">
      <c r="A47" s="13">
        <f t="shared" si="0"/>
        <v>23</v>
      </c>
      <c r="B47" s="113" t="s">
        <v>83</v>
      </c>
      <c r="C47" s="77"/>
      <c r="D47" s="77"/>
      <c r="E47" s="77"/>
      <c r="F47" s="77"/>
      <c r="G47" s="77"/>
      <c r="H47" s="114"/>
      <c r="I47" s="13" t="s">
        <v>74</v>
      </c>
      <c r="J47" s="13">
        <v>1</v>
      </c>
      <c r="K47" s="87">
        <v>6500</v>
      </c>
      <c r="L47" s="88"/>
    </row>
    <row r="48" spans="1:12" x14ac:dyDescent="0.25">
      <c r="A48" s="13">
        <f t="shared" si="0"/>
        <v>24</v>
      </c>
      <c r="B48" s="119" t="s">
        <v>128</v>
      </c>
      <c r="C48" s="120"/>
      <c r="D48" s="120"/>
      <c r="E48" s="120"/>
      <c r="F48" s="120"/>
      <c r="G48" s="120"/>
      <c r="H48" s="121"/>
      <c r="I48" s="52" t="s">
        <v>74</v>
      </c>
      <c r="J48" s="53">
        <v>8</v>
      </c>
      <c r="K48" s="156">
        <f>8203.52*0.136</f>
        <v>1115.6787200000001</v>
      </c>
      <c r="L48" s="157"/>
    </row>
    <row r="49" spans="1:12" x14ac:dyDescent="0.25">
      <c r="A49" s="13">
        <f t="shared" si="0"/>
        <v>25</v>
      </c>
      <c r="B49" s="119" t="s">
        <v>90</v>
      </c>
      <c r="C49" s="120"/>
      <c r="D49" s="120"/>
      <c r="E49" s="120"/>
      <c r="F49" s="120"/>
      <c r="G49" s="120"/>
      <c r="H49" s="121"/>
      <c r="I49" s="58" t="s">
        <v>74</v>
      </c>
      <c r="J49" s="58">
        <v>1</v>
      </c>
      <c r="K49" s="115">
        <f>7833/6</f>
        <v>1305.5</v>
      </c>
      <c r="L49" s="116"/>
    </row>
    <row r="50" spans="1:12" x14ac:dyDescent="0.25">
      <c r="A50" s="13"/>
      <c r="B50" s="113" t="s">
        <v>116</v>
      </c>
      <c r="C50" s="77"/>
      <c r="D50" s="77"/>
      <c r="E50" s="77"/>
      <c r="F50" s="77"/>
      <c r="G50" s="77"/>
      <c r="H50" s="114"/>
      <c r="I50" s="13"/>
      <c r="J50" s="34"/>
      <c r="K50" s="122">
        <f>SUM(K25:L49)</f>
        <v>234537.99471999999</v>
      </c>
      <c r="L50" s="123"/>
    </row>
    <row r="51" spans="1:12" x14ac:dyDescent="0.25">
      <c r="A51" s="13"/>
      <c r="B51" s="119" t="s">
        <v>139</v>
      </c>
      <c r="C51" s="120"/>
      <c r="D51" s="120"/>
      <c r="E51" s="120"/>
      <c r="F51" s="120"/>
      <c r="G51" s="120"/>
      <c r="H51" s="121"/>
      <c r="I51" s="13"/>
      <c r="J51" s="34"/>
      <c r="K51" s="122">
        <f>K50*0.14</f>
        <v>32835.319260800003</v>
      </c>
      <c r="L51" s="123"/>
    </row>
    <row r="52" spans="1:12" ht="15.75" thickBot="1" x14ac:dyDescent="0.3">
      <c r="A52" s="13"/>
      <c r="B52" s="36" t="s">
        <v>117</v>
      </c>
      <c r="I52" s="32"/>
      <c r="K52" s="130">
        <f>SUM(K50:L51)</f>
        <v>267373.31398079998</v>
      </c>
      <c r="L52" s="131"/>
    </row>
    <row r="53" spans="1:12" ht="16.5" thickBot="1" x14ac:dyDescent="0.3">
      <c r="A53" s="12"/>
      <c r="B53" s="69" t="s">
        <v>118</v>
      </c>
      <c r="C53" s="70"/>
      <c r="D53" s="70"/>
      <c r="E53" s="70"/>
      <c r="F53" s="70"/>
      <c r="G53" s="70"/>
      <c r="H53" s="71"/>
      <c r="I53" s="12"/>
      <c r="J53" s="51"/>
      <c r="K53" s="132">
        <f>K52+K24</f>
        <v>252007.72398079999</v>
      </c>
      <c r="L53" s="133"/>
    </row>
    <row r="54" spans="1:12" x14ac:dyDescent="0.25">
      <c r="A54" t="s">
        <v>85</v>
      </c>
    </row>
    <row r="55" spans="1:12" x14ac:dyDescent="0.25">
      <c r="A55" t="s">
        <v>25</v>
      </c>
      <c r="D55" s="40">
        <f>I4</f>
        <v>2014</v>
      </c>
      <c r="E55" s="36" t="s">
        <v>26</v>
      </c>
      <c r="G55" s="72">
        <f>K53-G20</f>
        <v>111241.10398079999</v>
      </c>
      <c r="H55" s="36" t="s">
        <v>27</v>
      </c>
    </row>
    <row r="56" spans="1:12" ht="22.5" customHeight="1" x14ac:dyDescent="0.25">
      <c r="D56" s="40"/>
      <c r="G56" s="72"/>
    </row>
    <row r="57" spans="1:12" ht="15.75" thickBot="1" x14ac:dyDescent="0.3">
      <c r="A57" t="s">
        <v>28</v>
      </c>
      <c r="B57" s="40">
        <f>I4</f>
        <v>2014</v>
      </c>
      <c r="C57" s="36" t="s">
        <v>30</v>
      </c>
    </row>
    <row r="58" spans="1:12" x14ac:dyDescent="0.25">
      <c r="A58" s="27" t="s">
        <v>2</v>
      </c>
      <c r="B58" s="150" t="s">
        <v>37</v>
      </c>
      <c r="C58" s="151"/>
      <c r="D58" s="151"/>
      <c r="E58" s="151"/>
      <c r="F58" s="150" t="s">
        <v>38</v>
      </c>
      <c r="G58" s="151"/>
      <c r="H58" s="152"/>
      <c r="I58" s="107" t="s">
        <v>39</v>
      </c>
      <c r="J58" s="108"/>
      <c r="K58" s="108"/>
      <c r="L58" s="109"/>
    </row>
    <row r="59" spans="1:12" ht="15.75" thickBot="1" x14ac:dyDescent="0.3">
      <c r="A59" s="28"/>
      <c r="B59" s="153"/>
      <c r="C59" s="154"/>
      <c r="D59" s="154"/>
      <c r="E59" s="154"/>
      <c r="F59" s="153"/>
      <c r="G59" s="154"/>
      <c r="H59" s="155"/>
      <c r="I59" s="104" t="s">
        <v>40</v>
      </c>
      <c r="J59" s="105"/>
      <c r="K59" s="105"/>
      <c r="L59" s="106"/>
    </row>
    <row r="60" spans="1:12" x14ac:dyDescent="0.25">
      <c r="A60" s="16" t="s">
        <v>31</v>
      </c>
      <c r="B60" s="81" t="s">
        <v>41</v>
      </c>
      <c r="C60" s="82"/>
      <c r="D60" s="82"/>
      <c r="E60" s="83"/>
      <c r="F60" s="98" t="s">
        <v>92</v>
      </c>
      <c r="G60" s="99"/>
      <c r="H60" s="100"/>
      <c r="I60" s="98" t="s">
        <v>93</v>
      </c>
      <c r="J60" s="99"/>
      <c r="K60" s="99"/>
      <c r="L60" s="100"/>
    </row>
    <row r="61" spans="1:12" x14ac:dyDescent="0.25">
      <c r="A61" s="13" t="s">
        <v>32</v>
      </c>
      <c r="B61" s="84" t="s">
        <v>42</v>
      </c>
      <c r="C61" s="85"/>
      <c r="D61" s="85"/>
      <c r="E61" s="86"/>
      <c r="F61" s="101" t="s">
        <v>47</v>
      </c>
      <c r="G61" s="102"/>
      <c r="H61" s="103"/>
      <c r="I61" s="101" t="s">
        <v>48</v>
      </c>
      <c r="J61" s="102"/>
      <c r="K61" s="102"/>
      <c r="L61" s="103"/>
    </row>
    <row r="62" spans="1:12" x14ac:dyDescent="0.25">
      <c r="A62" s="13" t="s">
        <v>33</v>
      </c>
      <c r="B62" s="84" t="s">
        <v>43</v>
      </c>
      <c r="C62" s="85"/>
      <c r="D62" s="85"/>
      <c r="E62" s="86"/>
      <c r="F62" s="101" t="s">
        <v>103</v>
      </c>
      <c r="G62" s="102"/>
      <c r="H62" s="103"/>
      <c r="I62" s="101" t="s">
        <v>94</v>
      </c>
      <c r="J62" s="102"/>
      <c r="K62" s="102"/>
      <c r="L62" s="103"/>
    </row>
    <row r="63" spans="1:12" x14ac:dyDescent="0.25">
      <c r="A63" s="13" t="s">
        <v>34</v>
      </c>
      <c r="B63" s="84" t="s">
        <v>44</v>
      </c>
      <c r="C63" s="85"/>
      <c r="D63" s="85"/>
      <c r="E63" s="86"/>
      <c r="F63" s="101" t="s">
        <v>95</v>
      </c>
      <c r="G63" s="102"/>
      <c r="H63" s="103"/>
      <c r="I63" s="101" t="s">
        <v>96</v>
      </c>
      <c r="J63" s="102"/>
      <c r="K63" s="102"/>
      <c r="L63" s="103"/>
    </row>
    <row r="64" spans="1:12" x14ac:dyDescent="0.25">
      <c r="A64" s="13" t="s">
        <v>35</v>
      </c>
      <c r="B64" s="84" t="s">
        <v>45</v>
      </c>
      <c r="C64" s="85"/>
      <c r="D64" s="85"/>
      <c r="E64" s="86"/>
      <c r="F64" s="101" t="s">
        <v>97</v>
      </c>
      <c r="G64" s="102"/>
      <c r="H64" s="103"/>
      <c r="I64" s="101" t="s">
        <v>98</v>
      </c>
      <c r="J64" s="102"/>
      <c r="K64" s="102"/>
      <c r="L64" s="103"/>
    </row>
    <row r="65" spans="1:12" ht="15.75" thickBot="1" x14ac:dyDescent="0.3">
      <c r="A65" s="17" t="s">
        <v>36</v>
      </c>
      <c r="B65" s="110" t="s">
        <v>46</v>
      </c>
      <c r="C65" s="111"/>
      <c r="D65" s="111"/>
      <c r="E65" s="112"/>
      <c r="F65" s="78" t="s">
        <v>99</v>
      </c>
      <c r="G65" s="79"/>
      <c r="H65" s="80"/>
      <c r="I65" s="78" t="s">
        <v>100</v>
      </c>
      <c r="J65" s="79"/>
      <c r="K65" s="79"/>
      <c r="L65" s="80"/>
    </row>
    <row r="67" spans="1:12" x14ac:dyDescent="0.25">
      <c r="A67" s="18" t="s">
        <v>51</v>
      </c>
      <c r="B67" s="40">
        <f>I4+1</f>
        <v>2015</v>
      </c>
      <c r="C67" s="36" t="s">
        <v>52</v>
      </c>
    </row>
    <row r="68" spans="1:12" x14ac:dyDescent="0.25">
      <c r="A68" s="29" t="s">
        <v>49</v>
      </c>
    </row>
    <row r="69" spans="1:12" x14ac:dyDescent="0.25">
      <c r="A69" s="77" t="s">
        <v>50</v>
      </c>
      <c r="B69" s="77"/>
      <c r="C69" s="77"/>
      <c r="D69" s="77"/>
      <c r="E69" s="77"/>
      <c r="F69" s="73">
        <f>G93</f>
        <v>11.952953654790152</v>
      </c>
      <c r="G69" s="36" t="s">
        <v>80</v>
      </c>
    </row>
    <row r="70" spans="1:12" x14ac:dyDescent="0.25">
      <c r="A70" s="29" t="s">
        <v>55</v>
      </c>
    </row>
    <row r="71" spans="1:12" x14ac:dyDescent="0.25">
      <c r="A71" s="29" t="s">
        <v>53</v>
      </c>
    </row>
    <row r="72" spans="1:12" x14ac:dyDescent="0.25">
      <c r="A72" s="29" t="s">
        <v>54</v>
      </c>
    </row>
    <row r="73" spans="1:12" x14ac:dyDescent="0.25">
      <c r="A73" s="29" t="s">
        <v>56</v>
      </c>
    </row>
    <row r="75" spans="1:12" x14ac:dyDescent="0.25">
      <c r="A75" s="59" t="s">
        <v>138</v>
      </c>
      <c r="B75" s="40">
        <f>I4+1</f>
        <v>2015</v>
      </c>
      <c r="C75" s="36" t="s">
        <v>57</v>
      </c>
    </row>
    <row r="76" spans="1:12" x14ac:dyDescent="0.25">
      <c r="A76" s="29" t="s">
        <v>58</v>
      </c>
    </row>
    <row r="77" spans="1:12" x14ac:dyDescent="0.25">
      <c r="A77" s="59" t="s">
        <v>59</v>
      </c>
      <c r="B77" s="74"/>
      <c r="C77" s="74"/>
      <c r="D77" s="74"/>
      <c r="E77" s="74"/>
      <c r="F77" s="74"/>
      <c r="G77" s="74"/>
      <c r="H77" s="74"/>
      <c r="I77" s="35"/>
      <c r="J77" s="63">
        <v>10000</v>
      </c>
      <c r="K77" t="s">
        <v>12</v>
      </c>
    </row>
    <row r="78" spans="1:12" x14ac:dyDescent="0.25">
      <c r="A78" s="59" t="s">
        <v>60</v>
      </c>
      <c r="B78" s="74"/>
      <c r="C78" s="74"/>
      <c r="D78" s="74"/>
      <c r="E78" s="74"/>
      <c r="F78" s="74"/>
      <c r="G78" s="74"/>
      <c r="H78" s="74"/>
      <c r="I78" s="35"/>
      <c r="J78" s="63">
        <v>6500</v>
      </c>
      <c r="K78" t="s">
        <v>12</v>
      </c>
    </row>
    <row r="79" spans="1:12" x14ac:dyDescent="0.25">
      <c r="A79" s="59" t="s">
        <v>61</v>
      </c>
      <c r="B79" s="74"/>
      <c r="C79" s="74"/>
      <c r="D79" s="74"/>
      <c r="E79" s="74"/>
      <c r="F79" s="74"/>
      <c r="G79" s="74"/>
      <c r="H79" s="74"/>
      <c r="I79" s="35"/>
      <c r="J79" s="63">
        <v>7500</v>
      </c>
      <c r="K79" t="s">
        <v>12</v>
      </c>
    </row>
    <row r="80" spans="1:12" x14ac:dyDescent="0.25">
      <c r="A80" s="59" t="s">
        <v>62</v>
      </c>
      <c r="B80" s="74"/>
      <c r="C80" s="74"/>
      <c r="D80" s="74"/>
      <c r="E80" s="74"/>
      <c r="F80" s="74"/>
      <c r="G80" s="74"/>
      <c r="H80" s="74"/>
      <c r="I80" s="35"/>
      <c r="J80" s="63">
        <v>15000</v>
      </c>
      <c r="K80" t="s">
        <v>12</v>
      </c>
    </row>
    <row r="81" spans="1:11" x14ac:dyDescent="0.25">
      <c r="A81" s="59" t="s">
        <v>63</v>
      </c>
      <c r="B81" s="74"/>
      <c r="C81" s="74"/>
      <c r="D81" s="74"/>
      <c r="E81" s="74"/>
      <c r="F81" s="74"/>
      <c r="G81" s="74"/>
      <c r="H81" s="74"/>
      <c r="I81" s="35"/>
      <c r="J81" s="63">
        <v>1200</v>
      </c>
      <c r="K81" t="s">
        <v>12</v>
      </c>
    </row>
    <row r="82" spans="1:11" x14ac:dyDescent="0.25">
      <c r="A82" s="59" t="s">
        <v>64</v>
      </c>
      <c r="B82" s="74"/>
      <c r="C82" s="74"/>
      <c r="D82" s="74"/>
      <c r="E82" s="74"/>
      <c r="F82" s="74"/>
      <c r="G82" s="74"/>
      <c r="H82" s="74"/>
      <c r="I82" s="35"/>
      <c r="J82" s="63">
        <v>1500</v>
      </c>
      <c r="K82" t="s">
        <v>12</v>
      </c>
    </row>
    <row r="83" spans="1:11" x14ac:dyDescent="0.25">
      <c r="A83" s="59" t="s">
        <v>65</v>
      </c>
      <c r="B83" s="74"/>
      <c r="C83" s="74"/>
      <c r="D83" s="74"/>
      <c r="E83" s="74"/>
      <c r="F83" s="74"/>
      <c r="G83" s="74"/>
      <c r="H83" s="74"/>
      <c r="I83" s="35"/>
      <c r="J83" s="63">
        <v>15000</v>
      </c>
      <c r="K83" t="s">
        <v>12</v>
      </c>
    </row>
    <row r="84" spans="1:11" x14ac:dyDescent="0.25">
      <c r="A84" s="60" t="s">
        <v>141</v>
      </c>
      <c r="B84" s="74"/>
      <c r="C84" s="74"/>
      <c r="D84" s="74"/>
      <c r="E84" s="74"/>
      <c r="F84" s="74"/>
      <c r="G84" s="74"/>
      <c r="H84" s="74"/>
      <c r="I84" s="35"/>
      <c r="J84" s="63">
        <v>12000</v>
      </c>
      <c r="K84" t="s">
        <v>12</v>
      </c>
    </row>
    <row r="85" spans="1:11" x14ac:dyDescent="0.25">
      <c r="A85" s="59" t="s">
        <v>66</v>
      </c>
      <c r="B85" s="74"/>
      <c r="C85" s="74"/>
      <c r="D85" s="74"/>
      <c r="E85" s="74"/>
      <c r="F85" s="74"/>
      <c r="G85" s="74"/>
      <c r="H85" s="74"/>
      <c r="I85" s="35"/>
      <c r="J85" s="63">
        <v>12000</v>
      </c>
      <c r="K85" t="s">
        <v>12</v>
      </c>
    </row>
    <row r="86" spans="1:11" x14ac:dyDescent="0.25">
      <c r="A86" s="59" t="s">
        <v>67</v>
      </c>
      <c r="B86" s="74"/>
      <c r="C86" s="74"/>
      <c r="D86" s="74"/>
      <c r="E86" s="74"/>
      <c r="F86" s="74"/>
      <c r="G86" s="74"/>
      <c r="H86" s="74"/>
      <c r="I86" s="35"/>
      <c r="J86" s="63">
        <v>10000</v>
      </c>
      <c r="K86" t="s">
        <v>12</v>
      </c>
    </row>
    <row r="87" spans="1:11" x14ac:dyDescent="0.25">
      <c r="A87" s="59" t="s">
        <v>129</v>
      </c>
      <c r="J87" s="63">
        <v>15000</v>
      </c>
      <c r="K87" t="s">
        <v>12</v>
      </c>
    </row>
    <row r="88" spans="1:11" x14ac:dyDescent="0.25">
      <c r="A88" s="60" t="s">
        <v>142</v>
      </c>
      <c r="J88" s="63">
        <v>10000</v>
      </c>
      <c r="K88" t="s">
        <v>12</v>
      </c>
    </row>
    <row r="89" spans="1:11" x14ac:dyDescent="0.25">
      <c r="A89" s="59" t="s">
        <v>130</v>
      </c>
      <c r="J89" s="63">
        <v>20000</v>
      </c>
      <c r="K89" t="s">
        <v>12</v>
      </c>
    </row>
    <row r="90" spans="1:11" x14ac:dyDescent="0.25">
      <c r="A90" s="60" t="s">
        <v>143</v>
      </c>
      <c r="J90" s="63">
        <v>70000</v>
      </c>
      <c r="K90" t="s">
        <v>12</v>
      </c>
    </row>
    <row r="91" spans="1:11" x14ac:dyDescent="0.25">
      <c r="A91" s="19" t="s">
        <v>68</v>
      </c>
      <c r="J91" s="4">
        <f>SUM(J77:J90)</f>
        <v>205700</v>
      </c>
      <c r="K91" s="20" t="s">
        <v>69</v>
      </c>
    </row>
    <row r="92" spans="1:11" x14ac:dyDescent="0.25">
      <c r="A92" s="59" t="s">
        <v>131</v>
      </c>
      <c r="H92" s="72"/>
      <c r="I92" s="4">
        <f>G55</f>
        <v>111241.10398079999</v>
      </c>
      <c r="K92" s="4"/>
    </row>
    <row r="93" spans="1:11" ht="24" customHeight="1" x14ac:dyDescent="0.25">
      <c r="A93" s="29" t="s">
        <v>78</v>
      </c>
      <c r="B93" s="61"/>
      <c r="C93" s="72">
        <f>J91+I92</f>
        <v>316941.10398080002</v>
      </c>
      <c r="D93" s="61" t="s">
        <v>79</v>
      </c>
      <c r="E93" s="75">
        <f>I4+1</f>
        <v>2015</v>
      </c>
      <c r="F93" s="36" t="s">
        <v>81</v>
      </c>
      <c r="G93" s="44">
        <f>(C93/(E6*12))*1.12</f>
        <v>11.952953654790152</v>
      </c>
      <c r="H93" s="76" t="s">
        <v>76</v>
      </c>
      <c r="I93" t="s">
        <v>77</v>
      </c>
    </row>
    <row r="95" spans="1:11" x14ac:dyDescent="0.25">
      <c r="B95" s="36" t="s">
        <v>71</v>
      </c>
    </row>
    <row r="96" spans="1:11" x14ac:dyDescent="0.25">
      <c r="B96" s="36" t="s">
        <v>38</v>
      </c>
      <c r="I96" t="s">
        <v>72</v>
      </c>
    </row>
    <row r="97" spans="12:12" x14ac:dyDescent="0.25">
      <c r="L97" s="25" t="s">
        <v>88</v>
      </c>
    </row>
  </sheetData>
  <mergeCells count="91">
    <mergeCell ref="K48:L48"/>
    <mergeCell ref="B41:H41"/>
    <mergeCell ref="K41:L41"/>
    <mergeCell ref="B43:H43"/>
    <mergeCell ref="K43:L43"/>
    <mergeCell ref="B46:H46"/>
    <mergeCell ref="K46:L46"/>
    <mergeCell ref="B44:H44"/>
    <mergeCell ref="K44:L44"/>
    <mergeCell ref="B45:H45"/>
    <mergeCell ref="K45:L45"/>
    <mergeCell ref="B47:H47"/>
    <mergeCell ref="K47:L47"/>
    <mergeCell ref="B42:H42"/>
    <mergeCell ref="K42:L42"/>
    <mergeCell ref="B39:H39"/>
    <mergeCell ref="K39:L39"/>
    <mergeCell ref="B40:H40"/>
    <mergeCell ref="K40:L40"/>
    <mergeCell ref="B65:E65"/>
    <mergeCell ref="F65:H65"/>
    <mergeCell ref="I65:L65"/>
    <mergeCell ref="B62:E62"/>
    <mergeCell ref="F62:H62"/>
    <mergeCell ref="I62:L62"/>
    <mergeCell ref="B60:E60"/>
    <mergeCell ref="F60:H60"/>
    <mergeCell ref="I60:L60"/>
    <mergeCell ref="B49:H49"/>
    <mergeCell ref="K49:L49"/>
    <mergeCell ref="B48:H48"/>
    <mergeCell ref="A69:E69"/>
    <mergeCell ref="B63:E63"/>
    <mergeCell ref="F63:H63"/>
    <mergeCell ref="I63:L63"/>
    <mergeCell ref="B64:E64"/>
    <mergeCell ref="F64:H64"/>
    <mergeCell ref="I64:L64"/>
    <mergeCell ref="B61:E61"/>
    <mergeCell ref="F61:H61"/>
    <mergeCell ref="I61:L61"/>
    <mergeCell ref="K53:L53"/>
    <mergeCell ref="B58:E58"/>
    <mergeCell ref="F58:H58"/>
    <mergeCell ref="I58:L58"/>
    <mergeCell ref="B59:E59"/>
    <mergeCell ref="F59:H59"/>
    <mergeCell ref="I59:L59"/>
    <mergeCell ref="B50:H50"/>
    <mergeCell ref="K50:L50"/>
    <mergeCell ref="B51:H51"/>
    <mergeCell ref="K51:L51"/>
    <mergeCell ref="K52:L52"/>
    <mergeCell ref="B36:H36"/>
    <mergeCell ref="K36:L36"/>
    <mergeCell ref="B37:H37"/>
    <mergeCell ref="K37:L37"/>
    <mergeCell ref="B38:H38"/>
    <mergeCell ref="K38:L38"/>
    <mergeCell ref="B34:H34"/>
    <mergeCell ref="K34:L34"/>
    <mergeCell ref="B35:H35"/>
    <mergeCell ref="K35:L35"/>
    <mergeCell ref="B33:H33"/>
    <mergeCell ref="K33:L33"/>
    <mergeCell ref="B30:H30"/>
    <mergeCell ref="K30:L30"/>
    <mergeCell ref="B31:H31"/>
    <mergeCell ref="K31:L31"/>
    <mergeCell ref="B32:H32"/>
    <mergeCell ref="K32:L32"/>
    <mergeCell ref="B28:H28"/>
    <mergeCell ref="K28:L28"/>
    <mergeCell ref="B29:H29"/>
    <mergeCell ref="K29:L29"/>
    <mergeCell ref="B27:H27"/>
    <mergeCell ref="K27:L27"/>
    <mergeCell ref="A2:L2"/>
    <mergeCell ref="A3:L3"/>
    <mergeCell ref="A7:B7"/>
    <mergeCell ref="A21:B21"/>
    <mergeCell ref="B22:H22"/>
    <mergeCell ref="K22:L22"/>
    <mergeCell ref="B26:H26"/>
    <mergeCell ref="K26:L26"/>
    <mergeCell ref="B23:H23"/>
    <mergeCell ref="K23:L23"/>
    <mergeCell ref="B24:H24"/>
    <mergeCell ref="K24:L24"/>
    <mergeCell ref="B25:H25"/>
    <mergeCell ref="K25:L25"/>
  </mergeCells>
  <pageMargins left="0.27" right="0.17" top="0.38" bottom="0.75" header="0.16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2020-11-13T07:06:05Z</dcterms:modified>
</cp:coreProperties>
</file>