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775" windowHeight="10950"/>
  </bookViews>
  <sheets>
    <sheet name="2016" sheetId="5" r:id="rId1"/>
  </sheets>
  <calcPr calcId="162913" calcOnSave="0"/>
</workbook>
</file>

<file path=xl/calcChain.xml><?xml version="1.0" encoding="utf-8"?>
<calcChain xmlns="http://schemas.openxmlformats.org/spreadsheetml/2006/main">
  <c r="G34" i="5" l="1"/>
  <c r="J51" i="5" l="1"/>
  <c r="K30" i="5" l="1"/>
  <c r="K29" i="5" l="1"/>
  <c r="K27" i="5" l="1"/>
  <c r="J27" i="5"/>
  <c r="K26" i="5" l="1"/>
  <c r="K23" i="5" l="1"/>
  <c r="K25" i="5" l="1"/>
  <c r="K24" i="5"/>
  <c r="K21" i="5" l="1"/>
  <c r="K19" i="5" l="1"/>
  <c r="K17" i="5" l="1"/>
  <c r="K32" i="5" s="1"/>
  <c r="D34" i="5" l="1"/>
  <c r="B35" i="5" s="1"/>
  <c r="G7" i="5"/>
  <c r="I7" i="5" s="1"/>
  <c r="B6" i="5"/>
  <c r="A11" i="5" l="1"/>
</calcChain>
</file>

<file path=xl/sharedStrings.xml><?xml version="1.0" encoding="utf-8"?>
<sst xmlns="http://schemas.openxmlformats.org/spreadsheetml/2006/main" count="101" uniqueCount="73">
  <si>
    <t>Отчет ООО "Управляющая компания "Альтернатива"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</si>
  <si>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</si>
  <si>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</si>
  <si>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</si>
  <si>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</si>
  <si>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>руб.</t>
  </si>
  <si>
    <t xml:space="preserve">   рубля   (поступило  от  жителей 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</si>
  <si>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</si>
  <si>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</si>
  <si>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</si>
  <si>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</si>
  <si>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</si>
  <si>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Наименование мероприятий.</t>
  </si>
  <si>
    <t>год.</t>
  </si>
  <si>
    <t>состоянию  на   31  декабря</t>
  </si>
  <si>
    <t xml:space="preserve">года составляет </t>
  </si>
  <si>
    <t>рубля.</t>
  </si>
  <si>
    <t>г.   по дому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</si>
  <si>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</si>
  <si>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</si>
  <si>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техническое освидетельствование лифта</t>
  </si>
  <si>
    <t xml:space="preserve">  -  обслуживание системы видеонаблюдения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</si>
  <si>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</si>
  <si>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</si>
  <si>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ИТОГО  ориентировочно:</t>
  </si>
  <si>
    <t>рублей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</si>
  <si>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</si>
  <si>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шт.</t>
  </si>
  <si>
    <t>мес.</t>
  </si>
  <si>
    <t>99/5</t>
  </si>
  <si>
    <t xml:space="preserve">Перерасход(+) или экономия (-) средств текущего ремонта общего имущества многоквартирного дома по </t>
  </si>
  <si>
    <t xml:space="preserve">  99/5  (</t>
  </si>
  <si>
    <t xml:space="preserve">1. В </t>
  </si>
  <si>
    <t>АН 99/5 (I)</t>
  </si>
  <si>
    <t xml:space="preserve">  по ул. Ал. Невского за </t>
  </si>
  <si>
    <t>п./п.</t>
  </si>
  <si>
    <t>зим.</t>
  </si>
  <si>
    <t>рейс.</t>
  </si>
  <si>
    <t>Корректировка платы за отопление 2015год</t>
  </si>
  <si>
    <t>Перерасход (+) или экономия (-) средств в 2015 году.</t>
  </si>
  <si>
    <t>Техническое освидетельствование лифта.</t>
  </si>
  <si>
    <t>Сброс снежных навесов с кровли и карнизов балконов.</t>
  </si>
  <si>
    <t xml:space="preserve">  -  вывоз снега с придомовой территории (вывоз сброшенного снега с кровли)</t>
  </si>
  <si>
    <t xml:space="preserve">  -  обслуживание ТП и кабельных линий</t>
  </si>
  <si>
    <t xml:space="preserve">  -  передача бесхозных эл. сети и ТП</t>
  </si>
  <si>
    <r>
      <t xml:space="preserve">  -  ремонт козырька над входом в подъезд (14 м</t>
    </r>
    <r>
      <rPr>
        <sz val="11"/>
        <color theme="1"/>
        <rFont val="Calibri"/>
        <family val="2"/>
        <charset val="204"/>
      </rPr>
      <t>²)</t>
    </r>
  </si>
  <si>
    <t xml:space="preserve">  -  сброс снега с кровли </t>
  </si>
  <si>
    <t>Техническое обслуживание видеонаблюдения за 2016 г.</t>
  </si>
  <si>
    <t xml:space="preserve">  -  замена системы видеонаблюдения</t>
  </si>
  <si>
    <t>Установка тамбурной двери в подъезде.</t>
  </si>
  <si>
    <t>Сброс снега с кровли.</t>
  </si>
  <si>
    <t xml:space="preserve"> Гкал</t>
  </si>
  <si>
    <t>Посадка цветов.</t>
  </si>
  <si>
    <t>Замена трансформаторов тока в щитовой.</t>
  </si>
  <si>
    <t xml:space="preserve">  -  поверка (замена) теплосчетчика</t>
  </si>
  <si>
    <t xml:space="preserve">  -  ремонт (герметизация) балкона </t>
  </si>
  <si>
    <t xml:space="preserve">  -  монтаж греющего кабеля на кровле</t>
  </si>
  <si>
    <t xml:space="preserve">  -  монтаж снегозадерживающего устройства</t>
  </si>
  <si>
    <t>ИТОГО за 2016 год:</t>
  </si>
  <si>
    <t xml:space="preserve">    рублей    (</t>
  </si>
  <si>
    <t>Модернизация видеонаблюдения.</t>
  </si>
  <si>
    <t>Сброс снежных навесов с кровли и карнизов балконов в декабре.</t>
  </si>
  <si>
    <t>о выполнении договора управления в части текущего ремонта многоквартирным домом</t>
  </si>
  <si>
    <t xml:space="preserve"> рубля</t>
  </si>
  <si>
    <t>Вывоз снега с придомовой территории в феврале.</t>
  </si>
  <si>
    <t>Ремонт кабельной линии, определение места повреждения.</t>
  </si>
  <si>
    <t>Замена трансформаторов тока электрической энергии на ТП№ 2428.</t>
  </si>
  <si>
    <t>Монтаж ограждения клумбы.</t>
  </si>
  <si>
    <t>Ремонт теплосчетчика.</t>
  </si>
  <si>
    <t>Монтаж диспетчеризации лифта.</t>
  </si>
  <si>
    <t>Ремонт комнаты для принятия квартплаты от жителей.</t>
  </si>
  <si>
    <t>3.  Плата за текущий ремонт, начисленная в размере</t>
  </si>
  <si>
    <t>4. 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</si>
</sst>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1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10" xfId="0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/>
    <xf numFmtId="0" fontId="1" fillId="0" borderId="0" xfId="0" applyFont="1" applyFill="1" applyBorder="1" applyAlignment="1">
      <alignment horizontal="left"/>
    </xf>
    <xf numFmtId="4" fontId="1" fillId="0" borderId="0" xfId="0" applyNumberFormat="1" applyFont="1" applyFill="1"/>
    <xf numFmtId="0" fontId="0" fillId="0" borderId="10" xfId="0" applyNumberFormat="1" applyBorder="1" applyAlignment="1">
      <alignment horizontal="center"/>
    </xf>
    <xf numFmtId="0" fontId="0" fillId="0" borderId="0" xfId="0" applyFont="1"/>
    <xf numFmtId="0" fontId="0" fillId="0" borderId="0" xfId="0" applyNumberFormat="1" applyBorder="1" applyAlignment="1">
      <alignment horizontal="center"/>
    </xf>
    <xf numFmtId="0" fontId="7" fillId="0" borderId="0" xfId="0" applyFont="1"/>
    <xf numFmtId="0" fontId="0" fillId="0" borderId="0" xfId="0" applyFill="1"/>
    <xf numFmtId="0" fontId="2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4" fontId="0" fillId="0" borderId="0" xfId="0" applyNumberFormat="1" applyFill="1" applyAlignment="1">
      <alignment horizontal="center"/>
    </xf>
    <xf numFmtId="4" fontId="0" fillId="0" borderId="0" xfId="0" applyNumberFormat="1" applyFill="1" applyAlignment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0" fillId="0" borderId="3" xfId="0" applyFill="1" applyBorder="1" applyAlignment="1">
      <alignment horizontal="center"/>
    </xf>
    <xf numFmtId="0" fontId="0" fillId="0" borderId="0" xfId="0" applyNumberFormat="1"/>
    <xf numFmtId="0" fontId="2" fillId="0" borderId="0" xfId="0" applyNumberFormat="1" applyFont="1" applyAlignment="1"/>
    <xf numFmtId="0" fontId="7" fillId="0" borderId="10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4" fontId="7" fillId="0" borderId="0" xfId="0" applyNumberFormat="1" applyFont="1" applyBorder="1" applyAlignment="1">
      <alignment horizontal="right" vertical="center"/>
    </xf>
    <xf numFmtId="4" fontId="7" fillId="0" borderId="0" xfId="0" applyNumberFormat="1" applyFont="1"/>
    <xf numFmtId="4" fontId="3" fillId="0" borderId="0" xfId="0" applyNumberFormat="1" applyFont="1" applyFill="1"/>
    <xf numFmtId="4" fontId="0" fillId="0" borderId="0" xfId="0" applyNumberFormat="1" applyFill="1"/>
    <xf numFmtId="0" fontId="7" fillId="0" borderId="0" xfId="0" applyFont="1" applyFill="1"/>
    <xf numFmtId="4" fontId="7" fillId="0" borderId="0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center"/>
    </xf>
    <xf numFmtId="4" fontId="7" fillId="0" borderId="0" xfId="0" applyNumberFormat="1" applyFont="1" applyFill="1" applyBorder="1" applyAlignment="1">
      <alignment horizontal="left" vertical="center"/>
    </xf>
    <xf numFmtId="4" fontId="7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8" xfId="0" applyNumberFormat="1" applyBorder="1"/>
    <xf numFmtId="4" fontId="8" fillId="0" borderId="0" xfId="0" applyNumberFormat="1" applyFont="1"/>
    <xf numFmtId="0" fontId="8" fillId="0" borderId="0" xfId="0" applyFont="1"/>
    <xf numFmtId="0" fontId="7" fillId="0" borderId="10" xfId="0" applyNumberFormat="1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4" fontId="7" fillId="0" borderId="0" xfId="0" applyNumberFormat="1" applyFont="1" applyFill="1"/>
    <xf numFmtId="0" fontId="0" fillId="0" borderId="0" xfId="0" applyFill="1" applyBorder="1" applyAlignment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7" fillId="0" borderId="8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4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4" fontId="0" fillId="0" borderId="13" xfId="0" applyNumberFormat="1" applyBorder="1" applyAlignment="1"/>
    <xf numFmtId="4" fontId="0" fillId="0" borderId="15" xfId="0" applyNumberFormat="1" applyBorder="1" applyAlignment="1"/>
    <xf numFmtId="0" fontId="0" fillId="0" borderId="0" xfId="0" applyFont="1" applyFill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/>
    </xf>
    <xf numFmtId="4" fontId="7" fillId="0" borderId="8" xfId="0" applyNumberFormat="1" applyFont="1" applyFill="1" applyBorder="1" applyAlignment="1">
      <alignment horizontal="right" vertical="center"/>
    </xf>
    <xf numFmtId="4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left"/>
    </xf>
    <xf numFmtId="4" fontId="1" fillId="0" borderId="17" xfId="0" applyNumberFormat="1" applyFont="1" applyBorder="1" applyAlignment="1">
      <alignment horizontal="right"/>
    </xf>
    <xf numFmtId="4" fontId="1" fillId="0" borderId="19" xfId="0" applyNumberFormat="1" applyFont="1" applyBorder="1" applyAlignment="1">
      <alignment horizontal="righ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6" fillId="0" borderId="0" xfId="0" applyFont="1" applyAlignment="1">
      <alignment horizontal="right"/>
    </xf>
    <xf numFmtId="4" fontId="3" fillId="0" borderId="0" xfId="0" applyNumberFormat="1" applyFont="1" applyAlignment="1">
      <alignment horizontal="center"/>
    </xf>
    <xf numFmtId="4" fontId="1" fillId="0" borderId="12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4" fontId="1" fillId="0" borderId="13" xfId="0" applyNumberFormat="1" applyFont="1" applyBorder="1" applyAlignment="1">
      <alignment horizontal="right"/>
    </xf>
    <xf numFmtId="4" fontId="1" fillId="0" borderId="15" xfId="0" applyNumberFormat="1" applyFont="1" applyBorder="1" applyAlignment="1">
      <alignment horizontal="right"/>
    </xf>
    <xf numFmtId="0" fontId="1" fillId="0" borderId="13" xfId="0" applyFont="1" applyBorder="1" applyAlignment="1">
      <alignment horizontal="center"/>
    </xf>
    <xf numFmtId="0" fontId="1" fillId="0" borderId="13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zoomScale="70" zoomScaleNormal="70" workbookViewId="0">
      <selection activeCell="Q16" sqref="Q16"/>
    </sheetView>
  </sheetViews>
  <sheetFormatPr defaultRowHeight="15" x14ac:dyDescent="0.25"/>
  <cols>
    <col min="1" max="1" width="4.5703125" customWidth="1"/>
    <col min="2" max="2" width="11.42578125" style="18" customWidth="1"/>
    <col min="3" max="3" width="14" style="18" customWidth="1"/>
    <col min="4" max="4" width="6.42578125" style="18" customWidth="1"/>
    <col min="5" max="5" width="9.140625" style="18"/>
    <col min="6" max="6" width="9.140625" style="18" customWidth="1"/>
    <col min="7" max="7" width="12.7109375" style="18" customWidth="1"/>
    <col min="8" max="8" width="11.28515625" style="18" customWidth="1"/>
    <col min="9" max="9" width="9.140625" style="18"/>
    <col min="10" max="10" width="11.42578125" style="18" customWidth="1"/>
    <col min="11" max="11" width="9.7109375" customWidth="1"/>
    <col min="12" max="12" width="4" customWidth="1"/>
    <col min="13" max="13" width="4.140625" customWidth="1"/>
  </cols>
  <sheetData>
    <row r="1" spans="1:13" ht="18.75" customHeight="1" x14ac:dyDescent="0.25">
      <c r="I1" s="101" t="s">
        <v>33</v>
      </c>
      <c r="J1" s="101"/>
      <c r="K1" s="101"/>
      <c r="L1" s="101"/>
    </row>
    <row r="2" spans="1:13" ht="28.5" customHeight="1" x14ac:dyDescent="0.3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3" ht="18.75" x14ac:dyDescent="0.3">
      <c r="A3" s="61" t="s">
        <v>62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3" ht="18.75" x14ac:dyDescent="0.3">
      <c r="A4" s="1"/>
      <c r="B4" s="44"/>
      <c r="C4" s="19" t="s">
        <v>1</v>
      </c>
      <c r="D4" s="44" t="s">
        <v>29</v>
      </c>
      <c r="E4" s="104" t="s">
        <v>34</v>
      </c>
      <c r="F4" s="104"/>
      <c r="G4" s="104"/>
      <c r="H4" s="104"/>
      <c r="I4" s="43">
        <v>2016</v>
      </c>
      <c r="J4" s="30" t="s">
        <v>13</v>
      </c>
    </row>
    <row r="5" spans="1:13" x14ac:dyDescent="0.25">
      <c r="I5"/>
      <c r="J5" s="29"/>
    </row>
    <row r="6" spans="1:13" ht="15.75" x14ac:dyDescent="0.25">
      <c r="A6" s="3" t="s">
        <v>32</v>
      </c>
      <c r="B6" s="20">
        <f>I4</f>
        <v>2016</v>
      </c>
      <c r="C6" s="18" t="s">
        <v>17</v>
      </c>
      <c r="D6" s="21" t="s">
        <v>31</v>
      </c>
      <c r="E6" s="22">
        <v>2217.5</v>
      </c>
      <c r="F6" s="18" t="s">
        <v>26</v>
      </c>
      <c r="I6"/>
      <c r="J6" s="29"/>
    </row>
    <row r="7" spans="1:13" ht="15.75" x14ac:dyDescent="0.25">
      <c r="A7" s="102">
        <v>939545.59999999998</v>
      </c>
      <c r="B7" s="102"/>
      <c r="C7" s="23" t="s">
        <v>2</v>
      </c>
      <c r="F7" s="21"/>
      <c r="G7" s="35">
        <f>(A7-I8)</f>
        <v>739822.90999999992</v>
      </c>
      <c r="H7" s="20" t="s">
        <v>59</v>
      </c>
      <c r="I7" s="4">
        <f>(G7/A7)*100</f>
        <v>78.742629415751608</v>
      </c>
      <c r="J7" s="29" t="s">
        <v>3</v>
      </c>
    </row>
    <row r="8" spans="1:13" ht="18" customHeight="1" x14ac:dyDescent="0.25">
      <c r="A8" t="s">
        <v>4</v>
      </c>
      <c r="I8" s="102">
        <v>199722.69</v>
      </c>
      <c r="J8" s="102"/>
      <c r="K8" t="s">
        <v>63</v>
      </c>
    </row>
    <row r="9" spans="1:13" x14ac:dyDescent="0.25">
      <c r="B9" s="36"/>
      <c r="I9"/>
      <c r="J9" s="11"/>
    </row>
    <row r="10" spans="1:13" s="15" customFormat="1" x14ac:dyDescent="0.25">
      <c r="A10" s="5" t="s">
        <v>71</v>
      </c>
      <c r="B10" s="18"/>
      <c r="C10" s="18"/>
      <c r="D10" s="18"/>
      <c r="E10" s="18"/>
      <c r="F10" s="18"/>
      <c r="G10" s="13">
        <v>126131.4</v>
      </c>
      <c r="H10" s="18" t="s">
        <v>6</v>
      </c>
      <c r="I10" s="18"/>
      <c r="J10" s="18"/>
      <c r="K10"/>
      <c r="L10"/>
      <c r="M10"/>
    </row>
    <row r="11" spans="1:13" s="15" customFormat="1" ht="15.75" thickBot="1" x14ac:dyDescent="0.3">
      <c r="A11" s="103">
        <f>(G10*I7/100)</f>
        <v>99319.180878899322</v>
      </c>
      <c r="B11" s="103"/>
      <c r="C11" s="18" t="s">
        <v>7</v>
      </c>
      <c r="D11" s="18"/>
      <c r="E11" s="18"/>
      <c r="F11" s="18"/>
      <c r="G11" s="18"/>
      <c r="H11" s="18"/>
      <c r="I11" s="18"/>
      <c r="J11" s="18"/>
      <c r="K11"/>
      <c r="L11"/>
      <c r="M11"/>
    </row>
    <row r="12" spans="1:13" s="15" customFormat="1" x14ac:dyDescent="0.25">
      <c r="A12" s="6" t="s">
        <v>1</v>
      </c>
      <c r="B12" s="87" t="s">
        <v>12</v>
      </c>
      <c r="C12" s="88"/>
      <c r="D12" s="88"/>
      <c r="E12" s="88"/>
      <c r="F12" s="88"/>
      <c r="G12" s="88"/>
      <c r="H12" s="89"/>
      <c r="I12" s="24" t="s">
        <v>11</v>
      </c>
      <c r="J12" s="25" t="s">
        <v>10</v>
      </c>
      <c r="K12" s="62" t="s">
        <v>8</v>
      </c>
      <c r="L12" s="63"/>
      <c r="M12"/>
    </row>
    <row r="13" spans="1:13" ht="15.75" thickBot="1" x14ac:dyDescent="0.3">
      <c r="A13" s="7" t="s">
        <v>35</v>
      </c>
      <c r="B13" s="81"/>
      <c r="C13" s="82"/>
      <c r="D13" s="82"/>
      <c r="E13" s="82"/>
      <c r="F13" s="82"/>
      <c r="G13" s="82"/>
      <c r="H13" s="83"/>
      <c r="I13" s="26" t="s">
        <v>36</v>
      </c>
      <c r="J13" s="27"/>
      <c r="K13" s="64" t="s">
        <v>9</v>
      </c>
      <c r="L13" s="65"/>
    </row>
    <row r="14" spans="1:13" ht="15.75" thickBot="1" x14ac:dyDescent="0.3">
      <c r="A14" s="8"/>
      <c r="B14" s="84" t="s">
        <v>39</v>
      </c>
      <c r="C14" s="85"/>
      <c r="D14" s="85"/>
      <c r="E14" s="85"/>
      <c r="F14" s="85"/>
      <c r="G14" s="85"/>
      <c r="H14" s="86"/>
      <c r="I14" s="28"/>
      <c r="J14" s="28"/>
      <c r="K14" s="78">
        <v>121120.46</v>
      </c>
      <c r="L14" s="79"/>
    </row>
    <row r="15" spans="1:13" ht="16.899999999999999" customHeight="1" thickBot="1" x14ac:dyDescent="0.3">
      <c r="A15" s="107">
        <v>1</v>
      </c>
      <c r="B15" s="108" t="s">
        <v>38</v>
      </c>
      <c r="C15" s="109"/>
      <c r="D15" s="109"/>
      <c r="E15" s="109"/>
      <c r="F15" s="109"/>
      <c r="G15" s="109"/>
      <c r="H15" s="110"/>
      <c r="I15" s="111" t="s">
        <v>51</v>
      </c>
      <c r="J15" s="112">
        <v>83.73</v>
      </c>
      <c r="K15" s="105">
        <v>-87181.74</v>
      </c>
      <c r="L15" s="106"/>
    </row>
    <row r="16" spans="1:13" ht="16.899999999999999" customHeight="1" x14ac:dyDescent="0.25">
      <c r="A16" s="9">
        <v>2</v>
      </c>
      <c r="B16" s="66" t="s">
        <v>40</v>
      </c>
      <c r="C16" s="55"/>
      <c r="D16" s="55"/>
      <c r="E16" s="55"/>
      <c r="F16" s="55"/>
      <c r="G16" s="55"/>
      <c r="H16" s="67"/>
      <c r="I16" s="9" t="s">
        <v>27</v>
      </c>
      <c r="J16" s="9">
        <v>1</v>
      </c>
      <c r="K16" s="59">
        <v>6500</v>
      </c>
      <c r="L16" s="60"/>
      <c r="M16" s="33"/>
    </row>
    <row r="17" spans="1:13" ht="16.899999999999999" customHeight="1" x14ac:dyDescent="0.25">
      <c r="A17" s="9">
        <v>3</v>
      </c>
      <c r="B17" s="72" t="s">
        <v>47</v>
      </c>
      <c r="C17" s="73"/>
      <c r="D17" s="73"/>
      <c r="E17" s="73"/>
      <c r="F17" s="73"/>
      <c r="G17" s="73"/>
      <c r="H17" s="74"/>
      <c r="I17" s="32" t="s">
        <v>28</v>
      </c>
      <c r="J17" s="50">
        <v>12</v>
      </c>
      <c r="K17" s="68">
        <f>2500*12/6</f>
        <v>5000</v>
      </c>
      <c r="L17" s="69"/>
      <c r="M17" s="38"/>
    </row>
    <row r="18" spans="1:13" ht="16.899999999999999" customHeight="1" x14ac:dyDescent="0.25">
      <c r="A18" s="9">
        <v>4</v>
      </c>
      <c r="B18" s="72" t="s">
        <v>41</v>
      </c>
      <c r="C18" s="95"/>
      <c r="D18" s="95"/>
      <c r="E18" s="95"/>
      <c r="F18" s="95"/>
      <c r="G18" s="95"/>
      <c r="H18" s="74"/>
      <c r="I18" s="9" t="s">
        <v>27</v>
      </c>
      <c r="J18" s="31">
        <v>1</v>
      </c>
      <c r="K18" s="93">
        <v>3000</v>
      </c>
      <c r="L18" s="94"/>
      <c r="M18" s="40"/>
    </row>
    <row r="19" spans="1:13" ht="16.899999999999999" customHeight="1" x14ac:dyDescent="0.25">
      <c r="A19" s="9">
        <v>5</v>
      </c>
      <c r="B19" s="72" t="s">
        <v>60</v>
      </c>
      <c r="C19" s="95"/>
      <c r="D19" s="95"/>
      <c r="E19" s="95"/>
      <c r="F19" s="95"/>
      <c r="G19" s="95"/>
      <c r="H19" s="74"/>
      <c r="I19" s="39" t="s">
        <v>27</v>
      </c>
      <c r="J19" s="31">
        <v>1</v>
      </c>
      <c r="K19" s="93">
        <f>3647.9/6</f>
        <v>607.98333333333335</v>
      </c>
      <c r="L19" s="94"/>
      <c r="M19" s="40"/>
    </row>
    <row r="20" spans="1:13" ht="16.899999999999999" customHeight="1" x14ac:dyDescent="0.25">
      <c r="A20" s="9">
        <v>6</v>
      </c>
      <c r="B20" s="72" t="s">
        <v>50</v>
      </c>
      <c r="C20" s="95"/>
      <c r="D20" s="95"/>
      <c r="E20" s="95"/>
      <c r="F20" s="95"/>
      <c r="G20" s="95"/>
      <c r="H20" s="74"/>
      <c r="I20" s="39" t="s">
        <v>27</v>
      </c>
      <c r="J20" s="31">
        <v>1</v>
      </c>
      <c r="K20" s="93">
        <v>9100</v>
      </c>
      <c r="L20" s="94"/>
      <c r="M20" s="40"/>
    </row>
    <row r="21" spans="1:13" ht="16.899999999999999" customHeight="1" x14ac:dyDescent="0.25">
      <c r="A21" s="9">
        <v>7</v>
      </c>
      <c r="B21" s="72" t="s">
        <v>64</v>
      </c>
      <c r="C21" s="95"/>
      <c r="D21" s="95"/>
      <c r="E21" s="95"/>
      <c r="F21" s="95"/>
      <c r="G21" s="95"/>
      <c r="H21" s="74"/>
      <c r="I21" s="32" t="s">
        <v>37</v>
      </c>
      <c r="J21" s="32">
        <v>47</v>
      </c>
      <c r="K21" s="93">
        <f>150400*0.1623</f>
        <v>24409.919999999998</v>
      </c>
      <c r="L21" s="94"/>
      <c r="M21" s="38"/>
    </row>
    <row r="22" spans="1:13" ht="16.899999999999999" customHeight="1" x14ac:dyDescent="0.25">
      <c r="A22" s="9">
        <v>8</v>
      </c>
      <c r="B22" s="66" t="s">
        <v>49</v>
      </c>
      <c r="C22" s="80"/>
      <c r="D22" s="80"/>
      <c r="E22" s="80"/>
      <c r="F22" s="80"/>
      <c r="G22" s="80"/>
      <c r="H22" s="92"/>
      <c r="I22" s="9" t="s">
        <v>27</v>
      </c>
      <c r="J22" s="16">
        <v>1</v>
      </c>
      <c r="K22" s="90">
        <v>31702.2</v>
      </c>
      <c r="L22" s="91"/>
    </row>
    <row r="23" spans="1:13" ht="16.899999999999999" customHeight="1" x14ac:dyDescent="0.25">
      <c r="A23" s="9">
        <v>9</v>
      </c>
      <c r="B23" s="66" t="s">
        <v>70</v>
      </c>
      <c r="C23" s="55"/>
      <c r="D23" s="55"/>
      <c r="E23" s="55"/>
      <c r="F23" s="55"/>
      <c r="G23" s="55"/>
      <c r="H23" s="67"/>
      <c r="I23" s="2" t="s">
        <v>27</v>
      </c>
      <c r="J23" s="14">
        <v>1</v>
      </c>
      <c r="K23" s="90">
        <f>79956*0.2065</f>
        <v>16510.914000000001</v>
      </c>
      <c r="L23" s="91"/>
    </row>
    <row r="24" spans="1:13" ht="16.899999999999999" customHeight="1" x14ac:dyDescent="0.25">
      <c r="A24" s="9">
        <v>10</v>
      </c>
      <c r="B24" s="72" t="s">
        <v>65</v>
      </c>
      <c r="C24" s="73"/>
      <c r="D24" s="73"/>
      <c r="E24" s="73"/>
      <c r="F24" s="73"/>
      <c r="G24" s="73"/>
      <c r="H24" s="74"/>
      <c r="I24" s="39" t="s">
        <v>27</v>
      </c>
      <c r="J24" s="31">
        <v>1</v>
      </c>
      <c r="K24" s="93">
        <f>(74407+17000)*0.136</f>
        <v>12431.352000000001</v>
      </c>
      <c r="L24" s="94"/>
      <c r="M24" s="41"/>
    </row>
    <row r="25" spans="1:13" ht="16.899999999999999" customHeight="1" x14ac:dyDescent="0.25">
      <c r="A25" s="9">
        <v>11</v>
      </c>
      <c r="B25" s="72" t="s">
        <v>66</v>
      </c>
      <c r="C25" s="73"/>
      <c r="D25" s="73"/>
      <c r="E25" s="73"/>
      <c r="F25" s="73"/>
      <c r="G25" s="73"/>
      <c r="H25" s="74"/>
      <c r="I25" s="32" t="s">
        <v>27</v>
      </c>
      <c r="J25" s="50">
        <v>6</v>
      </c>
      <c r="K25" s="68">
        <f>14294.34*0.136</f>
        <v>1944.03024</v>
      </c>
      <c r="L25" s="69"/>
      <c r="M25" s="33"/>
    </row>
    <row r="26" spans="1:13" ht="16.899999999999999" customHeight="1" x14ac:dyDescent="0.25">
      <c r="A26" s="9">
        <v>12</v>
      </c>
      <c r="B26" s="66" t="s">
        <v>67</v>
      </c>
      <c r="C26" s="75"/>
      <c r="D26" s="75"/>
      <c r="E26" s="75"/>
      <c r="F26" s="75"/>
      <c r="G26" s="75"/>
      <c r="H26" s="67"/>
      <c r="I26" s="9" t="s">
        <v>27</v>
      </c>
      <c r="J26" s="14">
        <v>1</v>
      </c>
      <c r="K26" s="70">
        <f>6542.98*0.2836</f>
        <v>1855.5891280000001</v>
      </c>
      <c r="L26" s="71"/>
    </row>
    <row r="27" spans="1:13" ht="16.899999999999999" customHeight="1" x14ac:dyDescent="0.25">
      <c r="A27" s="9">
        <v>13</v>
      </c>
      <c r="B27" s="66" t="s">
        <v>52</v>
      </c>
      <c r="C27" s="55"/>
      <c r="D27" s="55"/>
      <c r="E27" s="55"/>
      <c r="F27" s="55"/>
      <c r="G27" s="55"/>
      <c r="H27" s="67"/>
      <c r="I27" s="9" t="s">
        <v>27</v>
      </c>
      <c r="J27" s="14">
        <f>100+100+50+50+50</f>
        <v>350</v>
      </c>
      <c r="K27" s="59">
        <f>1800+1800+800+1350+1150</f>
        <v>6900</v>
      </c>
      <c r="L27" s="60"/>
    </row>
    <row r="28" spans="1:13" ht="16.899999999999999" customHeight="1" x14ac:dyDescent="0.25">
      <c r="A28" s="9">
        <v>14</v>
      </c>
      <c r="B28" s="66" t="s">
        <v>53</v>
      </c>
      <c r="C28" s="55"/>
      <c r="D28" s="55"/>
      <c r="E28" s="55"/>
      <c r="F28" s="55"/>
      <c r="G28" s="55"/>
      <c r="H28" s="67"/>
      <c r="I28" s="9" t="s">
        <v>27</v>
      </c>
      <c r="J28" s="14">
        <v>1</v>
      </c>
      <c r="K28" s="76">
        <v>3785.28</v>
      </c>
      <c r="L28" s="77"/>
    </row>
    <row r="29" spans="1:13" ht="16.899999999999999" customHeight="1" x14ac:dyDescent="0.25">
      <c r="A29" s="9">
        <v>15</v>
      </c>
      <c r="B29" s="56" t="s">
        <v>68</v>
      </c>
      <c r="C29" s="57"/>
      <c r="D29" s="57"/>
      <c r="E29" s="57"/>
      <c r="F29" s="57"/>
      <c r="G29" s="57"/>
      <c r="H29" s="58"/>
      <c r="I29" s="9" t="s">
        <v>27</v>
      </c>
      <c r="J29" s="14">
        <v>1</v>
      </c>
      <c r="K29" s="70">
        <f>2360*0.2836</f>
        <v>669.29600000000005</v>
      </c>
      <c r="L29" s="71"/>
    </row>
    <row r="30" spans="1:13" ht="16.899999999999999" customHeight="1" x14ac:dyDescent="0.25">
      <c r="A30" s="9">
        <v>16</v>
      </c>
      <c r="B30" s="72" t="s">
        <v>69</v>
      </c>
      <c r="C30" s="95"/>
      <c r="D30" s="95"/>
      <c r="E30" s="95"/>
      <c r="F30" s="95"/>
      <c r="G30" s="95"/>
      <c r="H30" s="74"/>
      <c r="I30" s="32" t="s">
        <v>27</v>
      </c>
      <c r="J30" s="31">
        <v>1</v>
      </c>
      <c r="K30" s="93">
        <f>140515.48/6</f>
        <v>23419.24666666667</v>
      </c>
      <c r="L30" s="94"/>
    </row>
    <row r="31" spans="1:13" ht="16.899999999999999" customHeight="1" x14ac:dyDescent="0.25">
      <c r="A31" s="9">
        <v>17</v>
      </c>
      <c r="B31" s="72" t="s">
        <v>61</v>
      </c>
      <c r="C31" s="95"/>
      <c r="D31" s="95"/>
      <c r="E31" s="95"/>
      <c r="F31" s="95"/>
      <c r="G31" s="95"/>
      <c r="H31" s="74"/>
      <c r="I31" s="31" t="s">
        <v>27</v>
      </c>
      <c r="J31" s="31">
        <v>1</v>
      </c>
      <c r="K31" s="93">
        <v>3000</v>
      </c>
      <c r="L31" s="94"/>
    </row>
    <row r="32" spans="1:13" ht="15.75" thickBot="1" x14ac:dyDescent="0.3">
      <c r="A32" s="45"/>
      <c r="B32" s="98" t="s">
        <v>58</v>
      </c>
      <c r="C32" s="99"/>
      <c r="D32" s="99"/>
      <c r="E32" s="99"/>
      <c r="F32" s="99"/>
      <c r="G32" s="99"/>
      <c r="H32" s="100"/>
      <c r="I32" s="46"/>
      <c r="J32" s="47"/>
      <c r="K32" s="96">
        <f>SUM(K16:L31)</f>
        <v>150835.811368</v>
      </c>
      <c r="L32" s="97"/>
    </row>
    <row r="33" spans="1:12" x14ac:dyDescent="0.25">
      <c r="A33" t="s">
        <v>30</v>
      </c>
      <c r="B33"/>
      <c r="C33"/>
      <c r="D33"/>
      <c r="E33"/>
      <c r="F33"/>
      <c r="G33"/>
      <c r="H33"/>
      <c r="I33"/>
      <c r="J33" s="29"/>
    </row>
    <row r="34" spans="1:12" x14ac:dyDescent="0.25">
      <c r="A34" t="s">
        <v>14</v>
      </c>
      <c r="B34"/>
      <c r="C34"/>
      <c r="D34" s="2">
        <f>I4</f>
        <v>2016</v>
      </c>
      <c r="E34" t="s">
        <v>15</v>
      </c>
      <c r="F34"/>
      <c r="G34" s="10">
        <f>K32+K14+K15-G10</f>
        <v>58643.131368000031</v>
      </c>
      <c r="H34" t="s">
        <v>16</v>
      </c>
      <c r="I34"/>
      <c r="J34" s="29"/>
    </row>
    <row r="35" spans="1:12" x14ac:dyDescent="0.25">
      <c r="A35" s="42" t="s">
        <v>72</v>
      </c>
      <c r="B35" s="20">
        <f>D34+1</f>
        <v>2017</v>
      </c>
      <c r="C35" s="18" t="s">
        <v>18</v>
      </c>
      <c r="I35"/>
      <c r="J35" s="29"/>
    </row>
    <row r="36" spans="1:12" x14ac:dyDescent="0.25">
      <c r="A36" s="42" t="s">
        <v>19</v>
      </c>
      <c r="I36"/>
      <c r="J36" s="29"/>
    </row>
    <row r="37" spans="1:12" x14ac:dyDescent="0.25">
      <c r="A37" s="51" t="s">
        <v>22</v>
      </c>
      <c r="B37" s="37"/>
      <c r="C37" s="37"/>
      <c r="D37" s="37"/>
      <c r="E37" s="37"/>
      <c r="F37" s="37"/>
      <c r="G37" s="37"/>
      <c r="H37" s="37"/>
      <c r="I37" s="17"/>
      <c r="J37" s="34">
        <v>1200</v>
      </c>
      <c r="K37" s="17" t="s">
        <v>5</v>
      </c>
    </row>
    <row r="38" spans="1:12" x14ac:dyDescent="0.25">
      <c r="A38" s="51" t="s">
        <v>54</v>
      </c>
      <c r="B38" s="37"/>
      <c r="C38" s="37"/>
      <c r="D38" s="37"/>
      <c r="E38" s="37"/>
      <c r="F38" s="37"/>
      <c r="G38" s="37"/>
      <c r="H38" s="37"/>
      <c r="I38" s="17"/>
      <c r="J38" s="34">
        <v>5000</v>
      </c>
      <c r="K38" s="17" t="s">
        <v>5</v>
      </c>
    </row>
    <row r="39" spans="1:12" x14ac:dyDescent="0.25">
      <c r="A39" s="51" t="s">
        <v>20</v>
      </c>
      <c r="B39" s="37"/>
      <c r="C39" s="37"/>
      <c r="D39" s="37"/>
      <c r="E39" s="37"/>
      <c r="F39" s="37"/>
      <c r="G39" s="37"/>
      <c r="H39" s="37"/>
      <c r="I39" s="17"/>
      <c r="J39" s="34">
        <v>6500</v>
      </c>
      <c r="K39" s="17" t="s">
        <v>5</v>
      </c>
    </row>
    <row r="40" spans="1:12" x14ac:dyDescent="0.25">
      <c r="A40" s="51" t="s">
        <v>43</v>
      </c>
      <c r="B40" s="37"/>
      <c r="C40" s="37"/>
      <c r="D40" s="37"/>
      <c r="E40" s="37"/>
      <c r="F40" s="37"/>
      <c r="G40" s="37"/>
      <c r="H40" s="37"/>
      <c r="I40" s="17"/>
      <c r="J40" s="34">
        <v>15000</v>
      </c>
      <c r="K40" s="17" t="s">
        <v>5</v>
      </c>
    </row>
    <row r="41" spans="1:12" x14ac:dyDescent="0.25">
      <c r="A41" s="51" t="s">
        <v>44</v>
      </c>
      <c r="B41" s="37"/>
      <c r="C41" s="37"/>
      <c r="D41" s="37"/>
      <c r="E41" s="37"/>
      <c r="F41" s="37"/>
      <c r="G41" s="37"/>
      <c r="H41" s="37"/>
      <c r="I41" s="17"/>
      <c r="J41" s="34">
        <v>12000</v>
      </c>
      <c r="K41" s="17" t="s">
        <v>5</v>
      </c>
    </row>
    <row r="42" spans="1:12" x14ac:dyDescent="0.25">
      <c r="A42" s="51" t="s">
        <v>23</v>
      </c>
      <c r="B42" s="37"/>
      <c r="C42" s="37"/>
      <c r="D42" s="37"/>
      <c r="E42" s="37"/>
      <c r="F42" s="37"/>
      <c r="G42" s="37"/>
      <c r="H42" s="37"/>
      <c r="I42" s="17"/>
      <c r="J42" s="34">
        <v>20000</v>
      </c>
      <c r="K42" s="17" t="s">
        <v>5</v>
      </c>
    </row>
    <row r="43" spans="1:12" x14ac:dyDescent="0.25">
      <c r="A43" s="51" t="s">
        <v>21</v>
      </c>
      <c r="B43" s="37"/>
      <c r="C43" s="37"/>
      <c r="D43" s="37"/>
      <c r="E43" s="37"/>
      <c r="F43" s="37"/>
      <c r="G43" s="37"/>
      <c r="H43" s="37"/>
      <c r="I43" s="37"/>
      <c r="J43" s="52">
        <v>7500</v>
      </c>
      <c r="K43" s="18" t="s">
        <v>5</v>
      </c>
      <c r="L43" s="18"/>
    </row>
    <row r="44" spans="1:12" x14ac:dyDescent="0.25">
      <c r="A44" s="51" t="s">
        <v>42</v>
      </c>
      <c r="B44" s="37"/>
      <c r="C44" s="37"/>
      <c r="D44" s="37"/>
      <c r="E44" s="37"/>
      <c r="F44" s="37"/>
      <c r="G44" s="37"/>
      <c r="H44" s="37"/>
      <c r="I44" s="17"/>
      <c r="J44" s="34">
        <v>25000</v>
      </c>
      <c r="K44" s="17" t="s">
        <v>5</v>
      </c>
      <c r="L44" s="17"/>
    </row>
    <row r="45" spans="1:12" x14ac:dyDescent="0.25">
      <c r="A45" s="51" t="s">
        <v>46</v>
      </c>
      <c r="B45" s="37"/>
      <c r="C45" s="37"/>
      <c r="D45" s="37"/>
      <c r="E45" s="37"/>
      <c r="F45" s="37"/>
      <c r="G45" s="37"/>
      <c r="H45" s="37"/>
      <c r="I45" s="17"/>
      <c r="J45" s="34">
        <v>10000</v>
      </c>
      <c r="K45" s="17" t="s">
        <v>5</v>
      </c>
      <c r="L45" s="17"/>
    </row>
    <row r="46" spans="1:12" ht="15" customHeight="1" x14ac:dyDescent="0.25">
      <c r="A46" s="51" t="s">
        <v>45</v>
      </c>
      <c r="B46" s="37"/>
      <c r="C46" s="37"/>
      <c r="D46" s="37"/>
      <c r="E46" s="37"/>
      <c r="F46" s="37"/>
      <c r="G46" s="37"/>
      <c r="H46" s="37"/>
      <c r="I46" s="17"/>
      <c r="J46" s="34">
        <v>26000</v>
      </c>
      <c r="K46" s="17" t="s">
        <v>5</v>
      </c>
      <c r="L46" s="17"/>
    </row>
    <row r="47" spans="1:12" x14ac:dyDescent="0.25">
      <c r="A47" s="51" t="s">
        <v>55</v>
      </c>
      <c r="B47" s="37"/>
      <c r="C47" s="37"/>
      <c r="D47" s="37"/>
      <c r="E47" s="37"/>
      <c r="F47" s="37"/>
      <c r="G47" s="37"/>
      <c r="H47" s="37"/>
      <c r="I47" s="17"/>
      <c r="J47" s="34">
        <v>50000</v>
      </c>
      <c r="K47" s="17" t="s">
        <v>5</v>
      </c>
      <c r="L47" s="17"/>
    </row>
    <row r="48" spans="1:12" x14ac:dyDescent="0.25">
      <c r="A48" s="51" t="s">
        <v>48</v>
      </c>
      <c r="B48" s="37"/>
      <c r="C48" s="37"/>
      <c r="D48" s="37"/>
      <c r="E48" s="37"/>
      <c r="F48" s="37"/>
      <c r="G48" s="37"/>
      <c r="H48" s="37"/>
      <c r="I48" s="17"/>
      <c r="J48" s="34">
        <v>50000</v>
      </c>
      <c r="K48" s="17" t="s">
        <v>5</v>
      </c>
      <c r="L48" s="17"/>
    </row>
    <row r="49" spans="1:12" x14ac:dyDescent="0.25">
      <c r="A49" s="53" t="s">
        <v>56</v>
      </c>
      <c r="B49" s="53"/>
      <c r="C49" s="53"/>
      <c r="D49" s="53"/>
      <c r="E49" s="53"/>
      <c r="F49" s="53"/>
      <c r="G49" s="53"/>
      <c r="H49" s="54"/>
      <c r="I49"/>
      <c r="J49" s="34">
        <v>50000</v>
      </c>
      <c r="K49" s="17" t="s">
        <v>5</v>
      </c>
    </row>
    <row r="50" spans="1:12" x14ac:dyDescent="0.25">
      <c r="A50" s="51" t="s">
        <v>57</v>
      </c>
      <c r="I50"/>
      <c r="J50" s="34">
        <v>50000</v>
      </c>
      <c r="K50" s="17" t="s">
        <v>5</v>
      </c>
    </row>
    <row r="51" spans="1:12" x14ac:dyDescent="0.25">
      <c r="A51" s="12" t="s">
        <v>24</v>
      </c>
      <c r="B51" s="37"/>
      <c r="C51" s="37"/>
      <c r="D51" s="37"/>
      <c r="E51" s="37"/>
      <c r="F51" s="37"/>
      <c r="G51" s="37"/>
      <c r="H51" s="37"/>
      <c r="I51" s="17"/>
      <c r="J51" s="48">
        <f>SUM(J37:J50)</f>
        <v>328200</v>
      </c>
      <c r="K51" s="49" t="s">
        <v>25</v>
      </c>
      <c r="L51" s="17"/>
    </row>
    <row r="52" spans="1:12" x14ac:dyDescent="0.25">
      <c r="B52" s="37"/>
      <c r="C52" s="37"/>
      <c r="D52" s="37"/>
      <c r="E52" s="37"/>
      <c r="F52" s="37"/>
      <c r="G52" s="37"/>
      <c r="H52" s="37"/>
      <c r="I52" s="17"/>
      <c r="J52" s="17"/>
      <c r="K52" s="17"/>
      <c r="L52" s="17"/>
    </row>
    <row r="53" spans="1:12" x14ac:dyDescent="0.25">
      <c r="B53" s="37"/>
      <c r="C53" s="37"/>
      <c r="D53" s="37"/>
      <c r="E53" s="37"/>
      <c r="F53" s="37"/>
      <c r="G53" s="37"/>
      <c r="H53" s="37"/>
      <c r="I53" s="17"/>
      <c r="J53" s="17"/>
      <c r="K53" s="17" t="s">
        <v>33</v>
      </c>
      <c r="L53" s="17"/>
    </row>
    <row r="54" spans="1:12" x14ac:dyDescent="0.25">
      <c r="B54" s="37"/>
      <c r="C54" s="37"/>
      <c r="D54" s="37"/>
      <c r="E54" s="37"/>
      <c r="F54" s="37"/>
      <c r="G54" s="37"/>
      <c r="H54" s="37"/>
      <c r="I54" s="17"/>
      <c r="J54" s="17"/>
      <c r="K54" s="17"/>
      <c r="L54" s="17"/>
    </row>
    <row r="55" spans="1:12" x14ac:dyDescent="0.25">
      <c r="B55"/>
      <c r="C55"/>
      <c r="D55"/>
      <c r="E55"/>
      <c r="F55"/>
      <c r="G55"/>
      <c r="H55"/>
      <c r="I55"/>
      <c r="J55" s="29"/>
    </row>
  </sheetData>
  <mergeCells count="49">
    <mergeCell ref="B20:H20"/>
    <mergeCell ref="K20:L20"/>
    <mergeCell ref="B12:H12"/>
    <mergeCell ref="K12:L12"/>
    <mergeCell ref="B13:H13"/>
    <mergeCell ref="K13:L13"/>
    <mergeCell ref="B14:H14"/>
    <mergeCell ref="K14:L14"/>
    <mergeCell ref="B15:H15"/>
    <mergeCell ref="K15:L15"/>
    <mergeCell ref="B16:H16"/>
    <mergeCell ref="K16:L16"/>
    <mergeCell ref="B18:H18"/>
    <mergeCell ref="K18:L18"/>
    <mergeCell ref="B19:H19"/>
    <mergeCell ref="I1:L1"/>
    <mergeCell ref="A2:L2"/>
    <mergeCell ref="A3:L3"/>
    <mergeCell ref="A7:B7"/>
    <mergeCell ref="A11:B11"/>
    <mergeCell ref="K19:L19"/>
    <mergeCell ref="B17:H17"/>
    <mergeCell ref="K17:L17"/>
    <mergeCell ref="I8:J8"/>
    <mergeCell ref="E4:H4"/>
    <mergeCell ref="K25:L25"/>
    <mergeCell ref="B26:H26"/>
    <mergeCell ref="K26:L26"/>
    <mergeCell ref="B21:H21"/>
    <mergeCell ref="K21:L21"/>
    <mergeCell ref="B22:H22"/>
    <mergeCell ref="K22:L22"/>
    <mergeCell ref="B23:H23"/>
    <mergeCell ref="K23:L23"/>
    <mergeCell ref="B32:H32"/>
    <mergeCell ref="K32:L32"/>
    <mergeCell ref="B30:H30"/>
    <mergeCell ref="K30:L30"/>
    <mergeCell ref="B31:H31"/>
    <mergeCell ref="K31:L31"/>
    <mergeCell ref="B27:H27"/>
    <mergeCell ref="K27:L27"/>
    <mergeCell ref="B28:H28"/>
    <mergeCell ref="K28:L28"/>
    <mergeCell ref="B29:H29"/>
    <mergeCell ref="K29:L29"/>
    <mergeCell ref="B24:H24"/>
    <mergeCell ref="K24:L24"/>
    <mergeCell ref="B25:H25"/>
  </mergeCells>
  <pageMargins left="0.2" right="0.17" top="0.21" bottom="0.32" header="0.17" footer="0.16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2020-11-13T07:10:51Z</dcterms:modified>
</cp:coreProperties>
</file>