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D9" i="2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A118" i="1"/>
  <c r="J117" i="1"/>
  <c r="J112" i="1"/>
  <c r="J111" i="1"/>
  <c r="A115" i="1"/>
  <c r="G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F94" i="1"/>
  <c r="K94" i="1"/>
  <c r="A122" i="1" l="1"/>
  <c r="A121" i="1"/>
  <c r="F118" i="1"/>
  <c r="A110" i="1"/>
  <c r="F110" i="1"/>
  <c r="A114" i="1"/>
  <c r="A111" i="1"/>
  <c r="A117" i="1"/>
  <c r="D110" i="1"/>
  <c r="A113" i="1"/>
  <c r="A141" i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67" i="1"/>
  <c r="F167" i="1"/>
  <c r="F180" i="1"/>
  <c r="H169" i="1"/>
  <c r="H172" i="1"/>
  <c r="H180" i="1"/>
  <c r="F173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<sst xmlns="http://schemas.openxmlformats.org/spreadsheetml/2006/main" count="559" uniqueCount="207">
  <si>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</si>
  <si>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</si>
  <si>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</si>
  <si>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</si>
  <si>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</si>
  <si>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</si>
  <si>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</si>
  <si>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</si>
  <si>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</si>
  <si>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</si>
  <si>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</si>
  <si>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</si>
  <si>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</si>
  <si>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</si>
  <si>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</si>
  <si>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</si>
  <si>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</si>
  <si>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</si>
  <si>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</si>
  <si>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</si>
  <si>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</si>
  <si>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</si>
  <si>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</si>
  <si>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</si>
  <si>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</si>
  <si>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</si>
  <si>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</si>
  <si>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</si>
  <si>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</si>
  <si>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</si>
  <si>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</si>
  <si>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</si>
  <si>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</si>
  <si>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</si>
  <si>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</si>
  <si>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</si>
  <si>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</si>
  <si>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</si>
  <si>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</si>
  <si>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</si>
  <si>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</si>
  <si>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</si>
  <si>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</si>
  <si>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</si>
  <si>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</si>
  <si>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</si>
  <si>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</si>
  <si>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</si>
  <si>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</si>
  <si>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</si>
  <si>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</si>
  <si>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</si>
  <si>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</si>
  <si>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</si>
  <si>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</si>
  <si>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</si>
  <si>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</si>
  <si>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</si>
  <si>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</si>
  <si>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</si>
  <si>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</si>
  <si>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</si>
  <si>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</si>
  <si>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</si>
  <si>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</si>
  <si>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</si>
  <si>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</si>
  <si>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</si>
  <si>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</si>
  <si>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</si>
  <si>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</si>
  <si>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</si>
  <si>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</si>
  <si>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</si>
  <si>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</si>
  <si>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</si>
  <si>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</si>
  <si>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</si>
  <si>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</si>
  <si>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</si>
  <si>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</si>
  <si>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</si>
  <si>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</si>
  <si>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</si>
  <si>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</si>
  <si>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</si>
  <si>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</si>
  <si>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</si>
  <si>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</si>
  <si>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</si>
  <si>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</si>
  <si>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</si>
  <si>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</si>
  <si>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</si>
  <si>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</si>
  <si>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</si>
  <si>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</si>
  <si>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</si>
  <si>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</si>
  <si>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</si>
  <si>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</si>
  <si>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</si>
  <si>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</si>
  <si>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</si>
  <si>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</si>
  <si>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</si>
  <si>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</si>
  <si>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</si>
  <si>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</si>
  <si>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</si>
  <si>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</si>
  <si>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</si>
  <si>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</si>
  <si>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</si>
  <si>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</si>
  <si>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</si>
  <si>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</si>
  <si>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</si>
  <si>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</si>
  <si>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</si>
  <si>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</si>
  <si>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</si>
  <si>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</si>
  <si>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</si>
  <si>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</si>
  <si>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</si>
  <si>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</si>
  <si>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</si>
  <si>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</si>
  <si>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</si>
  <si>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</si>
  <si>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</si>
  <si>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</si>
  <si>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</si>
  <si>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</si>
  <si>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</si>
  <si>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</si>
  <si>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</si>
  <si>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</si>
  <si>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</si>
  <si>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</si>
  <si>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</si>
  <si>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</si>
  <si>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</si>
  <si>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</si>
  <si>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</si>
  <si>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</si>
  <si>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</si>
  <si>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</si>
  <si>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</si>
  <si>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</si>
  <si>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</si>
  <si>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</si>
  <si>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</si>
  <si>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</si>
  <si>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</si>
  <si>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</si>
  <si>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</si>
  <si>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</si>
  <si>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</si>
  <si>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</si>
  <si>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</si>
  <si>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</si>
  <si>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</si>
  <si>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</si>
  <si>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</si>
  <si>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</si>
  <si>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</si>
  <si>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</si>
  <si>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</si>
  <si>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</si>
  <si>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</si>
  <si>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</si>
  <si>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</si>
  <si>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</si>
  <si>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</si>
  <si>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</si>
  <si>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</si>
  <si>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</si>
  <si>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</si>
  <si>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</si>
  <si>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</si>
  <si>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</si>
  <si>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</si>
  <si>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</si>
  <si>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>Монтаж системы видеонаблюдения.</t>
  </si>
  <si>
    <t>Установка шаровых кранов под приварку Ду 65, 80 в ИТП.</t>
  </si>
  <si>
    <t>Отчет об исполнении договора управления многоквартирного дома 
Александра Невского, 99/1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</si>
  <si>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</si>
  <si>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</si>
  <si>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</si>
  <si>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2020года (руб.):</t>
  </si>
  <si>
    <t>Начислено за  текущий ремонт в 2020 году (руб.):</t>
  </si>
  <si>
    <t xml:space="preserve">Механизированная уборка и вывоз снега с придомовой территории (март). </t>
  </si>
  <si>
    <t>Приобретение и установка таблички по пожарной безопасности.</t>
  </si>
  <si>
    <t>АВР 1/20 от 12.03.2020, счет №76 от 28.11.2019</t>
  </si>
  <si>
    <t>Гидроизоляция фундамента и стены дома.</t>
  </si>
  <si>
    <t>Приобретение ПГС для обратной засыпки .</t>
  </si>
  <si>
    <t>АВР 4/20 от 06.06.2020, счет №7479 от 03.12.2019</t>
  </si>
  <si>
    <t>АВР 5/20 от 21.10.2020, счет 134 от 21.10.2020</t>
  </si>
  <si>
    <t>АВР 6/20 от 21.10.2020, счет №1816 от 05.10.2020</t>
  </si>
  <si>
    <t>АВР 3/20 от 12.03.2020, счет от 12.03.2020</t>
  </si>
  <si>
    <t>АВР 2/20 от 06.03.2020, счет №10 от 06.03.2020</t>
  </si>
  <si>
    <t>АВР 7/20 от 21.11.2020, счет №850 от 11.11.2020</t>
  </si>
  <si>
    <t>Монтаж датчика затопления (цоколь).</t>
  </si>
  <si>
    <t xml:space="preserve">  -  замена кранов шаровых на стояках</t>
  </si>
  <si>
    <t xml:space="preserve">  -  замена задвижек на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</si>
</sst>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34" fillId="0" borderId="0"/>
    <xf numFmtId="0" fontId="7" fillId="0" borderId="0"/>
  </cellStyleXfs>
  <cellXfs count="176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6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4" fontId="24" fillId="0" borderId="0" xfId="0" applyNumberFormat="1" applyFont="1" applyFill="1" applyBorder="1" applyAlignment="1">
      <alignment horizontal="left"/>
    </xf>
    <xf numFmtId="0" fontId="9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ill="1" applyBorder="1"/>
    <xf numFmtId="0" fontId="1" fillId="0" borderId="0" xfId="2" applyFont="1" applyFill="1" applyBorder="1" applyAlignment="1"/>
    <xf numFmtId="0" fontId="10" fillId="6" borderId="0" xfId="5" applyFill="1" applyBorder="1" applyAlignment="1"/>
    <xf numFmtId="0" fontId="10" fillId="6" borderId="0" xfId="5" applyFill="1" applyBorder="1" applyAlignment="1">
      <alignment horizontal="center"/>
    </xf>
    <xf numFmtId="4" fontId="10" fillId="6" borderId="0" xfId="5" applyNumberFormat="1" applyFill="1" applyBorder="1" applyAlignment="1"/>
    <xf numFmtId="0" fontId="0" fillId="6" borderId="0" xfId="0" applyFill="1" applyBorder="1"/>
    <xf numFmtId="0" fontId="24" fillId="6" borderId="0" xfId="5" applyFont="1" applyFill="1" applyBorder="1" applyAlignment="1"/>
    <xf numFmtId="0" fontId="24" fillId="6" borderId="0" xfId="5" applyFont="1" applyFill="1" applyBorder="1" applyAlignment="1">
      <alignment horizontal="center"/>
    </xf>
    <xf numFmtId="0" fontId="24" fillId="6" borderId="0" xfId="5" applyNumberFormat="1" applyFont="1" applyFill="1" applyBorder="1" applyAlignment="1">
      <alignment horizontal="center"/>
    </xf>
    <xf numFmtId="4" fontId="24" fillId="6" borderId="0" xfId="5" applyNumberFormat="1" applyFont="1" applyFill="1" applyBorder="1" applyAlignment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1" sqref="K8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6" t="s">
        <v>178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9"/>
      <c r="L8" s="167"/>
      <c r="M8" s="109"/>
      <c r="N8" s="109"/>
      <c r="O8" s="70" t="s">
        <v>84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9"/>
      <c r="L9" s="167"/>
      <c r="M9" s="109"/>
      <c r="N9" s="109"/>
      <c r="O9" s="70" t="s">
        <v>85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91740.746000000043</v>
      </c>
      <c r="K10" s="109"/>
      <c r="L10" s="167"/>
      <c r="M10" s="109"/>
      <c r="N10" s="109"/>
      <c r="O10" s="70" t="s">
        <v>86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719828.60599999991</v>
      </c>
      <c r="K11" s="109"/>
      <c r="L11" s="167"/>
      <c r="M11" s="109"/>
      <c r="N11" s="109"/>
      <c r="O11" s="70" t="s">
        <v>87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550684.54999999993</v>
      </c>
      <c r="K12" s="109"/>
      <c r="L12" s="167"/>
      <c r="M12" s="109"/>
      <c r="N12" s="109"/>
      <c r="O12" s="70" t="s">
        <v>88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169144.05599999998</v>
      </c>
      <c r="K13" s="109"/>
      <c r="L13" s="167"/>
      <c r="M13" s="109"/>
      <c r="N13" s="109"/>
      <c r="O13" s="70" t="s">
        <v>89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09"/>
      <c r="L14" s="167"/>
      <c r="M14" s="109"/>
      <c r="N14" s="109"/>
      <c r="O14" s="70" t="s">
        <v>90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740461.48</v>
      </c>
      <c r="K15" s="109"/>
      <c r="L15" s="167"/>
      <c r="M15" s="109"/>
      <c r="N15" s="109"/>
      <c r="O15" s="70" t="s">
        <v>91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740461.48</v>
      </c>
      <c r="K16" s="109"/>
      <c r="L16" s="167"/>
      <c r="M16" s="109"/>
      <c r="N16" s="109"/>
      <c r="O16" s="70" t="s">
        <v>92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9"/>
      <c r="L17" s="167"/>
      <c r="M17" s="109"/>
      <c r="N17" s="109"/>
      <c r="O17" s="70" t="s">
        <v>93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9"/>
      <c r="L18" s="167"/>
      <c r="M18" s="109"/>
      <c r="N18" s="109"/>
      <c r="O18" s="70" t="s">
        <v>94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9"/>
      <c r="L19" s="167"/>
      <c r="M19" s="109"/>
      <c r="N19" s="109"/>
      <c r="O19" s="70" t="s">
        <v>95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9"/>
      <c r="L20" s="167"/>
      <c r="M20" s="109"/>
      <c r="N20" s="109"/>
      <c r="O20" s="70" t="s">
        <v>96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740461.48</v>
      </c>
      <c r="K21" s="109"/>
      <c r="L21" s="167"/>
      <c r="M21" s="109"/>
      <c r="N21" s="109"/>
      <c r="O21" s="70" t="s">
        <v>97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9"/>
      <c r="L22" s="167"/>
      <c r="M22" s="109"/>
      <c r="N22" s="109"/>
      <c r="O22" s="70" t="s">
        <v>98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9"/>
      <c r="L23" s="167"/>
      <c r="M23" s="109"/>
      <c r="N23" s="109"/>
      <c r="O23" s="70" t="s">
        <v>99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71107.871999999974</v>
      </c>
      <c r="K24" s="109"/>
      <c r="L24" s="167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0" t="s">
        <v>19</v>
      </c>
      <c r="B27" s="150"/>
      <c r="C27" s="150"/>
      <c r="D27" s="150"/>
      <c r="E27" s="150"/>
      <c r="F27" s="150" t="s">
        <v>20</v>
      </c>
      <c r="G27" s="150"/>
      <c r="H27" s="5" t="s">
        <v>57</v>
      </c>
      <c r="I27" s="150" t="s">
        <v>21</v>
      </c>
      <c r="J27" s="150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189127.32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5">
        <f>VLOOKUP(A29,ПТО!$A$39:$D$53,2,FALSE)</f>
        <v>67800.36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5">
        <f>VLOOKUP(A30,ПТО!$A$39:$D$53,2,FALSE)</f>
        <v>45319.199999999997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42821.279999999999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12489.6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46746.6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4"/>
      <c r="C35" s="144"/>
      <c r="D35" s="144"/>
      <c r="E35" s="144"/>
      <c r="F35" s="145">
        <f>VLOOKUP(A35,ПТО!$A$39:$D$53,2,FALSE)</f>
        <v>142380.72</v>
      </c>
      <c r="G35" s="145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8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8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8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8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8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8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8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8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>Техническое освидетельствование лифта.</v>
      </c>
      <c r="B43" s="144"/>
      <c r="C43" s="144"/>
      <c r="D43" s="144"/>
      <c r="E43" s="144"/>
      <c r="F43" s="145">
        <f>VLOOKUP(A43,ПТО!$A$2:$D$31,4,FALSE)</f>
        <v>8100</v>
      </c>
      <c r="G43" s="145"/>
      <c r="H43" s="19" t="str">
        <f>VLOOKUP(A43,ПТО!$A$2:$D$31,2,FALSE)</f>
        <v>ежегодно</v>
      </c>
      <c r="I43" s="146">
        <f>VLOOKUP(A43,ПТО!$A$2:$D$31,3,FALSE)</f>
        <v>1</v>
      </c>
      <c r="J43" s="146"/>
      <c r="K43" s="109"/>
      <c r="L43" s="168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4" t="str">
        <f>ПТО!A3</f>
        <v>Техническое обслуживание системы видеонаблюдения.</v>
      </c>
      <c r="B44" s="144"/>
      <c r="C44" s="144"/>
      <c r="D44" s="144"/>
      <c r="E44" s="144"/>
      <c r="F44" s="145">
        <f>VLOOKUP(A44,ПТО!$A$2:$D$31,4,FALSE)</f>
        <v>5240</v>
      </c>
      <c r="G44" s="145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09"/>
      <c r="L44" s="168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44" t="str">
        <f>ПТО!A4</f>
        <v>Монтаж системы видеонаблюдения.</v>
      </c>
      <c r="B45" s="144"/>
      <c r="C45" s="144"/>
      <c r="D45" s="144"/>
      <c r="E45" s="144"/>
      <c r="F45" s="145">
        <f>VLOOKUP(A45,ПТО!$A$2:$D$31,4,FALSE)</f>
        <v>65197.5</v>
      </c>
      <c r="G45" s="145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09"/>
      <c r="L45" s="168"/>
      <c r="M45" s="116"/>
      <c r="N45" s="109"/>
      <c r="O45" s="23" t="str">
        <f t="shared" si="1"/>
        <v>Монтаж системы видеонаблюдения.</v>
      </c>
      <c r="R45" s="22" t="s">
        <v>72</v>
      </c>
    </row>
    <row r="46" spans="1:18" ht="51" customHeight="1" outlineLevel="1">
      <c r="A46" s="144" t="str">
        <f>ПТО!A5</f>
        <v xml:space="preserve">Механизированная уборка и вывоз снега с придомовой территории (март). </v>
      </c>
      <c r="B46" s="144"/>
      <c r="C46" s="144"/>
      <c r="D46" s="144"/>
      <c r="E46" s="144"/>
      <c r="F46" s="145">
        <f>VLOOKUP(A46,ПТО!$A$2:$D$31,4,FALSE)</f>
        <v>4532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8"/>
      <c r="M46" s="116"/>
      <c r="N46" s="109"/>
      <c r="O46" s="23" t="str">
        <f t="shared" si="1"/>
        <v xml:space="preserve">Механизированная уборка и вывоз снега с придомовой территории (март). </v>
      </c>
      <c r="R46" s="22" t="s">
        <v>72</v>
      </c>
    </row>
    <row r="47" spans="1:18" ht="51" customHeight="1" outlineLevel="1">
      <c r="A47" s="144" t="str">
        <f>ПТО!A6</f>
        <v>Приобретение и установка таблички по пожарной безопасности.</v>
      </c>
      <c r="B47" s="144"/>
      <c r="C47" s="144"/>
      <c r="D47" s="144"/>
      <c r="E47" s="144"/>
      <c r="F47" s="145">
        <f>VLOOKUP(A47,ПТО!$A$2:$D$31,4,FALSE)</f>
        <v>250</v>
      </c>
      <c r="G47" s="145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09"/>
      <c r="L47" s="168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44" t="str">
        <f>ПТО!A7</f>
        <v>Установка шаровых кранов под приварку Ду 65, 80 в ИТП.</v>
      </c>
      <c r="B48" s="144"/>
      <c r="C48" s="144"/>
      <c r="D48" s="144"/>
      <c r="E48" s="144"/>
      <c r="F48" s="145">
        <f>VLOOKUP(A48,ПТО!$A$2:$D$31,4,FALSE)</f>
        <v>5476.3</v>
      </c>
      <c r="G48" s="145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8"/>
      <c r="M48" s="116"/>
      <c r="N48" s="109"/>
      <c r="O48" s="23" t="str">
        <f t="shared" si="1"/>
        <v>Установка шаровых кранов под приварку Ду 65, 80 в ИТП.</v>
      </c>
      <c r="R48" s="22" t="s">
        <v>72</v>
      </c>
    </row>
    <row r="49" spans="1:18" ht="51" customHeight="1" outlineLevel="1">
      <c r="A49" s="144" t="str">
        <f>ПТО!A8</f>
        <v>Приобретение ПГС для обратной засыпки .</v>
      </c>
      <c r="B49" s="144"/>
      <c r="C49" s="144"/>
      <c r="D49" s="144"/>
      <c r="E49" s="144"/>
      <c r="F49" s="145">
        <f>VLOOKUP(A49,ПТО!$A$2:$D$31,4,FALSE)</f>
        <v>20000</v>
      </c>
      <c r="G49" s="145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8"/>
      <c r="M49" s="116"/>
      <c r="N49" s="109"/>
      <c r="O49" s="23" t="str">
        <f t="shared" si="1"/>
        <v>Приобретение ПГС для обратной засыпки .</v>
      </c>
      <c r="R49" s="22" t="s">
        <v>72</v>
      </c>
    </row>
    <row r="50" spans="1:18" ht="51" customHeight="1" outlineLevel="1">
      <c r="A50" s="144" t="str">
        <f>ПТО!A9</f>
        <v>Гидроизоляция фундамента и стены дома.</v>
      </c>
      <c r="B50" s="144"/>
      <c r="C50" s="144"/>
      <c r="D50" s="144"/>
      <c r="E50" s="144"/>
      <c r="F50" s="145">
        <f>VLOOKUP(A50,ПТО!$A$2:$D$31,4,FALSE)</f>
        <v>27051.57</v>
      </c>
      <c r="G50" s="145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8"/>
      <c r="M50" s="116"/>
      <c r="N50" s="109"/>
      <c r="O50" s="23" t="str">
        <f t="shared" si="1"/>
        <v>Гидроизоляция фундамента и стены дома.</v>
      </c>
      <c r="R50" s="22" t="s">
        <v>72</v>
      </c>
    </row>
    <row r="51" spans="1:18" ht="51" customHeight="1" outlineLevel="1">
      <c r="A51" s="144" t="str">
        <f>ПТО!A10</f>
        <v>Монтаж датчика затопления (цоколь).</v>
      </c>
      <c r="B51" s="144"/>
      <c r="C51" s="144"/>
      <c r="D51" s="144"/>
      <c r="E51" s="144"/>
      <c r="F51" s="145">
        <f>VLOOKUP(A51,ПТО!$A$2:$D$31,4,FALSE)</f>
        <v>7956</v>
      </c>
      <c r="G51" s="145"/>
      <c r="H51" s="25" t="str">
        <f>VLOOKUP(A51,ПТО!$A$2:$D$31,2,FALSE)</f>
        <v>разово</v>
      </c>
      <c r="I51" s="146">
        <f>VLOOKUP(A51,ПТО!$A$2:$D$31,3,FALSE)</f>
        <v>1</v>
      </c>
      <c r="J51" s="146"/>
      <c r="K51" s="109"/>
      <c r="L51" s="168"/>
      <c r="M51" s="116"/>
      <c r="N51" s="109"/>
      <c r="O51" s="23" t="str">
        <f t="shared" si="1"/>
        <v>Монтаж датчика затопления (цоколь).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09"/>
      <c r="L52" s="168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09"/>
      <c r="L53" s="168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09"/>
      <c r="L54" s="168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09"/>
      <c r="L55" s="168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09"/>
      <c r="L56" s="168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09"/>
      <c r="L57" s="168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09"/>
      <c r="L58" s="168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09"/>
      <c r="L59" s="168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09"/>
      <c r="L60" s="168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09"/>
      <c r="L61" s="168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09"/>
      <c r="L62" s="168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09"/>
      <c r="L63" s="168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8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8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8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8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8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8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8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6"/>
      <c r="L71" s="168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8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51"/>
      <c r="M75" s="109"/>
      <c r="N75" s="109"/>
      <c r="O75" s="70" t="s">
        <v>101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51"/>
      <c r="M76" s="109"/>
      <c r="N76" s="109"/>
      <c r="O76" s="70" t="s">
        <v>102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51"/>
      <c r="M77" s="109"/>
      <c r="N77" s="109"/>
      <c r="O77" s="70" t="s">
        <v>103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51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105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7">
        <f t="shared" si="2"/>
        <v>0</v>
      </c>
      <c r="K82" s="109"/>
      <c r="L82" s="169"/>
      <c r="M82" s="109"/>
      <c r="N82" s="109"/>
      <c r="O82" s="70" t="s">
        <v>106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7">
        <f t="shared" si="2"/>
        <v>66806.92</v>
      </c>
      <c r="K83" s="109"/>
      <c r="L83" s="169"/>
      <c r="M83" s="109"/>
      <c r="N83" s="109"/>
      <c r="O83" s="70" t="s">
        <v>107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7">
        <f t="shared" si="2"/>
        <v>0</v>
      </c>
      <c r="K84" s="109"/>
      <c r="L84" s="169"/>
      <c r="M84" s="109"/>
      <c r="N84" s="109"/>
      <c r="O84" s="70" t="s">
        <v>108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7">
        <f t="shared" si="2"/>
        <v>0</v>
      </c>
      <c r="K85" s="109"/>
      <c r="L85" s="169"/>
      <c r="M85" s="109"/>
      <c r="N85" s="109"/>
      <c r="O85" s="70" t="s">
        <v>109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7">
        <f t="shared" si="2"/>
        <v>47622.64</v>
      </c>
      <c r="K86" s="109"/>
      <c r="L86" s="169"/>
      <c r="M86" s="109"/>
      <c r="N86" s="109"/>
      <c r="O86" s="70" t="s">
        <v>110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09"/>
      <c r="L87" s="169"/>
      <c r="M87" s="109"/>
      <c r="N87" s="109"/>
      <c r="O87" s="70" t="s">
        <v>111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09"/>
      <c r="L88" s="169"/>
      <c r="M88" s="109"/>
      <c r="N88" s="109"/>
      <c r="O88" s="70" t="s">
        <v>112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09"/>
      <c r="L89" s="169"/>
      <c r="M89" s="109"/>
      <c r="N89" s="109"/>
      <c r="O89" s="70" t="s">
        <v>113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7">
        <f t="shared" si="2"/>
        <v>0</v>
      </c>
      <c r="K90" s="109"/>
      <c r="L90" s="169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3" t="s">
        <v>48</v>
      </c>
      <c r="B93" s="153"/>
      <c r="C93" s="153"/>
      <c r="D93" s="156" t="s">
        <v>49</v>
      </c>
      <c r="E93" s="156"/>
      <c r="F93" s="10" t="s">
        <v>50</v>
      </c>
      <c r="G93" s="153" t="s">
        <v>51</v>
      </c>
      <c r="H93" s="153"/>
      <c r="I93" s="153"/>
      <c r="J93" s="153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29398.989999999998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25788.587719298244</v>
      </c>
      <c r="L95" s="170"/>
      <c r="O95" s="1" t="s">
        <v>115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29955.359999999997</v>
      </c>
      <c r="L96" s="170"/>
      <c r="O96" s="1" t="s">
        <v>116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0</v>
      </c>
      <c r="L97" s="170"/>
      <c r="O97" s="1" t="s">
        <v>117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29398.989999999998</v>
      </c>
      <c r="L98" s="170"/>
      <c r="O98" s="1" t="s">
        <v>118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29398.989999999998</v>
      </c>
      <c r="L99" s="170"/>
      <c r="O99" s="1" t="s">
        <v>119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120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121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73593.060000000012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5439.2505543237266</v>
      </c>
      <c r="L103" s="170"/>
      <c r="O103" s="1" t="s">
        <v>124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79000.729999999981</v>
      </c>
      <c r="L104" s="170"/>
      <c r="O104" s="1" t="s">
        <v>125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0</v>
      </c>
      <c r="L105" s="170"/>
      <c r="O105" s="1" t="s">
        <v>126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73593.060000000012</v>
      </c>
      <c r="L106" s="170"/>
      <c r="O106" s="1" t="s">
        <v>127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73593.060000000012</v>
      </c>
      <c r="L107" s="170"/>
      <c r="O107" s="1" t="s">
        <v>128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129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130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137804.36000000002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8930.9371354504219</v>
      </c>
      <c r="L111" s="170"/>
      <c r="O111" s="1" t="s">
        <v>132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145688.74000000005</v>
      </c>
      <c r="L112" s="170"/>
      <c r="O112" s="1" t="s">
        <v>133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70"/>
      <c r="O113" s="1" t="s">
        <v>134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137804.36000000002</v>
      </c>
      <c r="L114" s="170"/>
      <c r="O114" s="1" t="s">
        <v>135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137804.36000000002</v>
      </c>
      <c r="L115" s="170"/>
      <c r="O115" s="1" t="s">
        <v>136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137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138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4">
        <f>VLOOKUP("тко",АО,5,FALSE)</f>
        <v>131170.56</v>
      </c>
      <c r="H118" s="155"/>
      <c r="I118" s="155"/>
      <c r="J118" s="155"/>
      <c r="L118" s="48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231.37810234428747</v>
      </c>
      <c r="L119" s="48"/>
      <c r="O119" s="1" t="s">
        <v>140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136506.42000000001</v>
      </c>
      <c r="L120" s="48"/>
      <c r="O120" s="1" t="s">
        <v>141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131170.56</v>
      </c>
      <c r="L122" s="48"/>
      <c r="O122" s="1" t="s">
        <v>143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131170.56</v>
      </c>
      <c r="L123" s="48"/>
      <c r="O123" s="1" t="s">
        <v>144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4">
        <f>VLOOKUP("гвс",АО,5,FALSE)</f>
        <v>0</v>
      </c>
      <c r="H126" s="155"/>
      <c r="I126" s="155"/>
      <c r="J126" s="155"/>
      <c r="L126" s="48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5"/>
      <c r="I134" s="155"/>
      <c r="J134" s="155"/>
      <c r="L134" s="48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172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52" t="s">
        <v>175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0</v>
      </c>
      <c r="O146" t="s">
        <v>174</v>
      </c>
    </row>
    <row r="149" spans="1:15" ht="52.5" customHeight="1">
      <c r="A149" s="148" t="s">
        <v>187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7" t="s">
        <v>188</v>
      </c>
      <c r="B154" s="147"/>
      <c r="C154" s="147"/>
      <c r="D154" s="147"/>
      <c r="E154" s="27">
        <f>ПТО!G1</f>
        <v>-207430.45</v>
      </c>
    </row>
    <row r="155" spans="1:15" ht="34.5" customHeight="1">
      <c r="A155" s="149" t="s">
        <v>192</v>
      </c>
      <c r="B155" s="149"/>
      <c r="C155" s="149"/>
      <c r="D155" s="149"/>
      <c r="E155" s="28">
        <f>J13</f>
        <v>169144.05599999998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19</v>
      </c>
      <c r="B157" s="150"/>
      <c r="C157" s="150"/>
      <c r="D157" s="150"/>
      <c r="E157" s="150"/>
      <c r="F157" s="150" t="s">
        <v>20</v>
      </c>
      <c r="G157" s="150"/>
      <c r="H157" s="20" t="s">
        <v>57</v>
      </c>
      <c r="I157" s="150" t="s">
        <v>21</v>
      </c>
      <c r="J157" s="150"/>
    </row>
    <row r="158" spans="1:15" ht="29.25" customHeight="1">
      <c r="A158" s="144" t="str">
        <f t="shared" ref="A158:A163" si="14">IF(N158&gt;0,N158,0)</f>
        <v>Техническое освидетельствование лифта.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8100</v>
      </c>
      <c r="G158" s="145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1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4" t="str">
        <f t="shared" si="14"/>
        <v>Техническое обслуживание системы видеонаблюдения.</v>
      </c>
      <c r="B159" s="144"/>
      <c r="C159" s="144"/>
      <c r="D159" s="144"/>
      <c r="E159" s="144"/>
      <c r="F159" s="145">
        <f t="shared" si="15"/>
        <v>5240</v>
      </c>
      <c r="G159" s="145"/>
      <c r="H159" s="24" t="str">
        <f t="shared" si="16"/>
        <v>ежемесячно</v>
      </c>
      <c r="I159" s="146">
        <f t="shared" si="17"/>
        <v>12</v>
      </c>
      <c r="J159" s="146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44" t="str">
        <f t="shared" si="14"/>
        <v>Монтаж системы видеонаблюдения.</v>
      </c>
      <c r="B160" s="144"/>
      <c r="C160" s="144"/>
      <c r="D160" s="144"/>
      <c r="E160" s="144"/>
      <c r="F160" s="145">
        <f t="shared" si="15"/>
        <v>65197.5</v>
      </c>
      <c r="G160" s="145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Монтаж системы видеонаблюдения.</v>
      </c>
    </row>
    <row r="161" spans="1:14" ht="28.5" customHeight="1">
      <c r="A161" s="144" t="str">
        <f>IF(N161&gt;0,N161,0)</f>
        <v xml:space="preserve">Механизированная уборка и вывоз снега с придомовой территории (март). </v>
      </c>
      <c r="B161" s="144"/>
      <c r="C161" s="144"/>
      <c r="D161" s="144"/>
      <c r="E161" s="144"/>
      <c r="F161" s="145">
        <f t="shared" si="15"/>
        <v>4532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 xml:space="preserve">Механизированная уборка и вывоз снега с придомовой территории (март). </v>
      </c>
    </row>
    <row r="162" spans="1:14" ht="28.5" customHeight="1">
      <c r="A162" s="144" t="str">
        <f t="shared" si="14"/>
        <v>Приобретение и установка таблички по пожарной безопасности.</v>
      </c>
      <c r="B162" s="144"/>
      <c r="C162" s="144"/>
      <c r="D162" s="144"/>
      <c r="E162" s="144"/>
      <c r="F162" s="145">
        <f t="shared" si="15"/>
        <v>250</v>
      </c>
      <c r="G162" s="145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44" t="str">
        <f t="shared" si="14"/>
        <v>Установка шаровых кранов под приварку Ду 65, 80 в ИТП.</v>
      </c>
      <c r="B163" s="144"/>
      <c r="C163" s="144"/>
      <c r="D163" s="144"/>
      <c r="E163" s="144"/>
      <c r="F163" s="145">
        <f t="shared" si="15"/>
        <v>5476.3</v>
      </c>
      <c r="G163" s="145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Установка шаровых кранов под приварку Ду 65, 80 в ИТП.</v>
      </c>
    </row>
    <row r="164" spans="1:14" ht="28.5" customHeight="1">
      <c r="A164" s="144" t="str">
        <f t="shared" ref="A164:A187" si="18">IF(N164&gt;0,N164,0)</f>
        <v>Приобретение ПГС для обратной засыпки .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20000</v>
      </c>
      <c r="G164" s="145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72</v>
      </c>
      <c r="N164" s="1" t="str">
        <v>Приобретение ПГС для обратной засыпки .</v>
      </c>
    </row>
    <row r="165" spans="1:14" ht="28.5" customHeight="1">
      <c r="A165" s="144" t="str">
        <f t="shared" si="18"/>
        <v>Гидроизоляция фундамента и стены дома.</v>
      </c>
      <c r="B165" s="144"/>
      <c r="C165" s="144"/>
      <c r="D165" s="144"/>
      <c r="E165" s="144"/>
      <c r="F165" s="145">
        <f t="shared" si="19"/>
        <v>27051.57</v>
      </c>
      <c r="G165" s="145"/>
      <c r="H165" s="29" t="str">
        <f t="shared" si="16"/>
        <v>разово</v>
      </c>
      <c r="I165" s="146">
        <f t="shared" si="20"/>
        <v>1</v>
      </c>
      <c r="J165" s="146"/>
      <c r="M165" s="22" t="s">
        <v>72</v>
      </c>
      <c r="N165" s="1" t="str">
        <v>Гидроизоляция фундамента и стены дома.</v>
      </c>
    </row>
    <row r="166" spans="1:14" ht="28.5" customHeight="1">
      <c r="A166" s="144" t="str">
        <f t="shared" si="18"/>
        <v>Монтаж датчика затопления (цоколь).</v>
      </c>
      <c r="B166" s="144"/>
      <c r="C166" s="144"/>
      <c r="D166" s="144"/>
      <c r="E166" s="144"/>
      <c r="F166" s="145">
        <f t="shared" si="19"/>
        <v>7956</v>
      </c>
      <c r="G166" s="145"/>
      <c r="H166" s="29" t="str">
        <f t="shared" si="16"/>
        <v>разово</v>
      </c>
      <c r="I166" s="146">
        <f t="shared" si="20"/>
        <v>1</v>
      </c>
      <c r="J166" s="146"/>
      <c r="M166" s="22" t="s">
        <v>72</v>
      </c>
      <c r="N166" s="1" t="str">
        <v>Монтаж датчика затопления (цоколь).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5">
        <f t="shared" si="19"/>
        <v>0</v>
      </c>
      <c r="G167" s="145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5">
        <f t="shared" si="19"/>
        <v>0</v>
      </c>
      <c r="G168" s="145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5">
        <f t="shared" si="19"/>
        <v>0</v>
      </c>
      <c r="G169" s="145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5">
        <f t="shared" si="19"/>
        <v>0</v>
      </c>
      <c r="G170" s="145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5">
        <f t="shared" si="19"/>
        <v>0</v>
      </c>
      <c r="G171" s="145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5">
        <f t="shared" si="19"/>
        <v>0</v>
      </c>
      <c r="G172" s="145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5">
        <f t="shared" si="19"/>
        <v>0</v>
      </c>
      <c r="G173" s="145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5">
        <f t="shared" si="19"/>
        <v>0</v>
      </c>
      <c r="G174" s="145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5">
        <f t="shared" si="19"/>
        <v>0</v>
      </c>
      <c r="G175" s="145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5">
        <f t="shared" si="19"/>
        <v>0</v>
      </c>
      <c r="G176" s="145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5">
        <f t="shared" si="19"/>
        <v>0</v>
      </c>
      <c r="G177" s="145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5">
        <f t="shared" si="19"/>
        <v>0</v>
      </c>
      <c r="G178" s="145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5">
        <f t="shared" si="19"/>
        <v>0</v>
      </c>
      <c r="G179" s="145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5">
        <f t="shared" si="19"/>
        <v>0</v>
      </c>
      <c r="G180" s="145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5">
        <f t="shared" si="19"/>
        <v>0</v>
      </c>
      <c r="G181" s="145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5">
        <f t="shared" si="19"/>
        <v>0</v>
      </c>
      <c r="G182" s="145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5">
        <f t="shared" si="19"/>
        <v>0</v>
      </c>
      <c r="G183" s="145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5">
        <f t="shared" si="19"/>
        <v>0</v>
      </c>
      <c r="G184" s="145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5">
        <f t="shared" si="19"/>
        <v>0</v>
      </c>
      <c r="G185" s="145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5">
        <f t="shared" si="19"/>
        <v>0</v>
      </c>
      <c r="G186" s="145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5">
        <f t="shared" si="19"/>
        <v>0</v>
      </c>
      <c r="G187" s="145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47" t="s">
        <v>191</v>
      </c>
      <c r="B190" s="147"/>
      <c r="C190" s="147"/>
      <c r="D190" s="147"/>
      <c r="E190" s="27">
        <f>SUM(F158:G187)</f>
        <v>143803.37</v>
      </c>
    </row>
    <row r="191" spans="1:14" ht="51.75" customHeight="1">
      <c r="A191" s="147" t="s">
        <v>190</v>
      </c>
      <c r="B191" s="147"/>
      <c r="C191" s="147"/>
      <c r="D191" s="147"/>
      <c r="E191" s="27">
        <f>E190+E154-E155</f>
        <v>-232771.136</v>
      </c>
    </row>
    <row r="192" spans="1:14">
      <c r="A192" s="104" t="s">
        <v>176</v>
      </c>
    </row>
    <row r="193" spans="1:10" ht="62.25" customHeight="1">
      <c r="A193" s="172" t="s">
        <v>189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49">
        <f>ПТО!G12</f>
        <v>1200</v>
      </c>
      <c r="I194" s="50" t="s">
        <v>75</v>
      </c>
    </row>
    <row r="195" spans="1:10" ht="18.75" customHeight="1">
      <c r="A195" s="171" t="str">
        <f>ПТО!F13</f>
        <v xml:space="preserve">  -  техническое освидетельствование лифта</v>
      </c>
      <c r="B195" s="171"/>
      <c r="C195" s="171"/>
      <c r="D195" s="171"/>
      <c r="E195" s="171"/>
      <c r="F195" s="171"/>
      <c r="G195" s="171"/>
      <c r="H195" s="49">
        <f>ПТО!G13</f>
        <v>8100</v>
      </c>
      <c r="I195" s="50" t="s">
        <v>75</v>
      </c>
    </row>
    <row r="196" spans="1:10" ht="18.75" customHeight="1">
      <c r="A196" s="171" t="str">
        <f>ПТО!F14</f>
        <v xml:space="preserve">  -  техническое обслуживание системы видеонаблюдения</v>
      </c>
      <c r="B196" s="171"/>
      <c r="C196" s="171"/>
      <c r="D196" s="171"/>
      <c r="E196" s="171"/>
      <c r="F196" s="171"/>
      <c r="G196" s="171"/>
      <c r="H196" s="49">
        <f>ПТО!G14</f>
        <v>5240</v>
      </c>
      <c r="I196" s="50" t="s">
        <v>75</v>
      </c>
    </row>
    <row r="197" spans="1:10" ht="18.75" customHeight="1">
      <c r="A197" s="171" t="str">
        <f>ПТО!F15</f>
        <v xml:space="preserve">  -  замена кранов шаровых на стояках</v>
      </c>
      <c r="B197" s="171"/>
      <c r="C197" s="171"/>
      <c r="D197" s="171"/>
      <c r="E197" s="171"/>
      <c r="F197" s="171"/>
      <c r="G197" s="171"/>
      <c r="H197" s="49">
        <f>ПТО!G15</f>
        <v>65000</v>
      </c>
      <c r="I197" s="50" t="s">
        <v>75</v>
      </c>
    </row>
    <row r="198" spans="1:10" ht="18.75" customHeight="1">
      <c r="A198" s="171" t="str">
        <f>ПТО!F16</f>
        <v xml:space="preserve">  -  замена задвижек на ИТП</v>
      </c>
      <c r="B198" s="171"/>
      <c r="C198" s="171"/>
      <c r="D198" s="171"/>
      <c r="E198" s="171"/>
      <c r="F198" s="171"/>
      <c r="G198" s="171"/>
      <c r="H198" s="49">
        <f>ПТО!G16</f>
        <v>15000</v>
      </c>
      <c r="I198" s="52" t="s">
        <v>75</v>
      </c>
    </row>
    <row r="199" spans="1:10" ht="18.75" hidden="1" customHeight="1">
      <c r="A199" s="171">
        <f>ПТО!F17</f>
        <v>0</v>
      </c>
      <c r="B199" s="171"/>
      <c r="C199" s="171"/>
      <c r="D199" s="171"/>
      <c r="E199" s="171"/>
      <c r="F199" s="171"/>
      <c r="G199" s="171"/>
      <c r="H199" s="49">
        <f>ПТО!G17</f>
        <v>0</v>
      </c>
      <c r="I199" s="50" t="s">
        <v>75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49">
        <f>ПТО!G18</f>
        <v>0</v>
      </c>
      <c r="I200" s="50" t="s">
        <v>75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49">
        <f>ПТО!G19</f>
        <v>0</v>
      </c>
      <c r="I201" s="50" t="s">
        <v>75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49">
        <f>ПТО!G20</f>
        <v>0</v>
      </c>
      <c r="I202" s="50" t="s">
        <v>75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49">
        <f>ПТО!G21</f>
        <v>0</v>
      </c>
      <c r="I203" s="50" t="s">
        <v>75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49">
        <f>ПТО!G22</f>
        <v>0</v>
      </c>
      <c r="I204" s="50" t="s">
        <v>75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49">
        <f>ПТО!G23</f>
        <v>0</v>
      </c>
      <c r="I205" s="50" t="s">
        <v>75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49">
        <f>ПТО!G24</f>
        <v>0</v>
      </c>
      <c r="I206" s="50" t="s">
        <v>75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49">
        <f>ПТО!G25</f>
        <v>0</v>
      </c>
      <c r="I207" s="50" t="s">
        <v>75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49">
        <f>ПТО!G26</f>
        <v>0</v>
      </c>
      <c r="I208" s="50" t="s">
        <v>75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49">
        <f>ПТО!G27</f>
        <v>0</v>
      </c>
      <c r="I209" s="50" t="s">
        <v>75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49">
        <f>ПТО!G28</f>
        <v>0</v>
      </c>
      <c r="I210" s="50" t="s">
        <v>75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49">
        <f>ПТО!G29</f>
        <v>0</v>
      </c>
      <c r="I211" s="50" t="s">
        <v>75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49">
        <f>ПТО!G30</f>
        <v>0</v>
      </c>
      <c r="I212" s="50" t="s">
        <v>75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94540</v>
      </c>
      <c r="I214" s="56" t="s">
        <v>79</v>
      </c>
    </row>
  </sheetData>
  <sheetProtection algorithmName="SHA-512" hashValue="TgKACnwrJ6OcG9l9Gza0fFrs6ZiP5dip5bImotkuncVAViHaVDvZ/tqNdbB5AgMmMC4Vcb86ehjHEWz/6bTOiQ==" saltValue="IqjuBMuVXmSs02uwdwAs+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3" sqref="E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-207430.45</f>
        <v>-207430.45</v>
      </c>
    </row>
    <row r="2" spans="1:12" ht="18.75" customHeight="1">
      <c r="A2" s="134" t="s">
        <v>73</v>
      </c>
      <c r="B2" s="135" t="s">
        <v>181</v>
      </c>
      <c r="C2" s="135">
        <v>1</v>
      </c>
      <c r="D2" s="136">
        <v>8100</v>
      </c>
      <c r="E2" s="137"/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180</v>
      </c>
      <c r="B3" s="139" t="s">
        <v>182</v>
      </c>
      <c r="C3" s="140">
        <v>12</v>
      </c>
      <c r="D3" s="141">
        <v>5240</v>
      </c>
      <c r="E3" s="137"/>
      <c r="F3" s="30"/>
      <c r="G3" s="30"/>
      <c r="L3" s="33" t="str">
        <f t="shared" si="0"/>
        <v>ТР</v>
      </c>
    </row>
    <row r="4" spans="1:12" ht="18.75" customHeight="1">
      <c r="A4" s="118" t="s">
        <v>185</v>
      </c>
      <c r="B4" s="119" t="s">
        <v>183</v>
      </c>
      <c r="C4" s="43">
        <v>1</v>
      </c>
      <c r="D4" s="44">
        <v>65197.5</v>
      </c>
      <c r="E4" s="120" t="s">
        <v>195</v>
      </c>
      <c r="F4" s="30"/>
      <c r="G4" s="30"/>
      <c r="L4" s="33" t="str">
        <f t="shared" si="0"/>
        <v>ТР</v>
      </c>
    </row>
    <row r="5" spans="1:12" ht="18.75" customHeight="1">
      <c r="A5" s="45" t="s">
        <v>193</v>
      </c>
      <c r="B5" s="129" t="s">
        <v>183</v>
      </c>
      <c r="C5" s="43">
        <v>1</v>
      </c>
      <c r="D5" s="47">
        <v>4532</v>
      </c>
      <c r="E5" s="45" t="s">
        <v>202</v>
      </c>
      <c r="F5" s="45"/>
      <c r="G5" s="45"/>
      <c r="K5" s="47"/>
      <c r="L5" s="33" t="str">
        <f t="shared" si="0"/>
        <v>ТР</v>
      </c>
    </row>
    <row r="6" spans="1:12" ht="18.75" customHeight="1">
      <c r="A6" s="125" t="s">
        <v>194</v>
      </c>
      <c r="B6" s="126" t="s">
        <v>183</v>
      </c>
      <c r="C6" s="127">
        <v>1</v>
      </c>
      <c r="D6" s="128">
        <v>250</v>
      </c>
      <c r="E6" s="123" t="s">
        <v>201</v>
      </c>
      <c r="F6" s="45"/>
      <c r="G6" s="45"/>
      <c r="K6" s="47"/>
      <c r="L6" s="33" t="str">
        <f t="shared" si="0"/>
        <v>ТР</v>
      </c>
    </row>
    <row r="7" spans="1:12" ht="18.75" customHeight="1">
      <c r="A7" s="118" t="s">
        <v>186</v>
      </c>
      <c r="B7" s="121" t="s">
        <v>183</v>
      </c>
      <c r="C7" s="122">
        <v>1</v>
      </c>
      <c r="D7" s="47">
        <v>5476.3</v>
      </c>
      <c r="E7" s="123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197</v>
      </c>
      <c r="B8" s="124" t="s">
        <v>183</v>
      </c>
      <c r="C8" s="43">
        <v>1</v>
      </c>
      <c r="D8" s="44">
        <v>20000</v>
      </c>
      <c r="E8" s="45" t="s">
        <v>199</v>
      </c>
      <c r="F8" s="46"/>
      <c r="G8" s="46"/>
      <c r="K8" s="44"/>
      <c r="L8" s="33" t="str">
        <f t="shared" si="0"/>
        <v>ТР</v>
      </c>
    </row>
    <row r="9" spans="1:12">
      <c r="A9" s="45" t="s">
        <v>196</v>
      </c>
      <c r="B9" s="124" t="s">
        <v>183</v>
      </c>
      <c r="C9" s="43">
        <v>1</v>
      </c>
      <c r="D9" s="44">
        <f>27051.57</f>
        <v>27051.57</v>
      </c>
      <c r="E9" s="45" t="s">
        <v>200</v>
      </c>
      <c r="F9" s="45"/>
      <c r="G9" s="45"/>
      <c r="K9" s="44"/>
      <c r="L9" s="33" t="str">
        <f t="shared" si="0"/>
        <v>ТР</v>
      </c>
    </row>
    <row r="10" spans="1:12">
      <c r="A10" s="133" t="s">
        <v>204</v>
      </c>
      <c r="B10" s="130" t="s">
        <v>183</v>
      </c>
      <c r="C10" s="43">
        <v>1</v>
      </c>
      <c r="D10" s="131">
        <v>7956</v>
      </c>
      <c r="E10" s="132" t="s">
        <v>203</v>
      </c>
      <c r="L10" s="33" t="str">
        <f t="shared" si="0"/>
        <v>ТР</v>
      </c>
    </row>
    <row r="11" spans="1:12" ht="94.5">
      <c r="A11" s="142"/>
      <c r="B11" s="143"/>
      <c r="C11" s="43"/>
      <c r="D11" s="47"/>
      <c r="E11" s="132"/>
      <c r="F11" s="111" t="s">
        <v>189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77</v>
      </c>
      <c r="G14" s="114">
        <v>5240</v>
      </c>
      <c r="L14" s="33">
        <f t="shared" si="0"/>
        <v>0</v>
      </c>
    </row>
    <row r="15" spans="1:12" ht="15.75">
      <c r="A15" s="30"/>
      <c r="F15" s="112" t="s">
        <v>205</v>
      </c>
      <c r="G15" s="113">
        <v>65000</v>
      </c>
      <c r="L15" s="33">
        <f t="shared" si="0"/>
        <v>0</v>
      </c>
    </row>
    <row r="16" spans="1:12" ht="15.75">
      <c r="A16" s="30"/>
      <c r="F16" s="112" t="s">
        <v>206</v>
      </c>
      <c r="G16" s="113">
        <v>15000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189127.32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189127.32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67800.36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67800.36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45319.199999999997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45319.199999999997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42821.279999999999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42821.279999999999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12489.6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12489.6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46746.6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46746.6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142380.72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142380.72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pKIbrKT3NzBNpz9h7mcDVs7umxwUqduxwySYMNxhXnJCyjT6vuG6MHPUdCO4T4l7Y8rjATTzp7EBPswJT5f6Q==" saltValue="hET+EWDX1jqsOX3iDGMc+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2973.7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91740.746000000043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719828.60599999991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550684.54999999993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169144.05599999998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740461.48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740461.48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740461.48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71107.871999999974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5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5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5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5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4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4"/>
      <c r="N26" s="63"/>
    </row>
    <row r="27" spans="1:15" ht="18.75" customHeight="1">
      <c r="A27" s="70" t="s">
        <v>107</v>
      </c>
      <c r="B27" s="75" t="s">
        <v>4</v>
      </c>
      <c r="C27" s="86">
        <v>66806.92</v>
      </c>
      <c r="D27" s="81" t="s">
        <v>60</v>
      </c>
      <c r="E27" s="64"/>
      <c r="F27" s="64"/>
      <c r="G27" s="64"/>
      <c r="H27" s="64"/>
      <c r="I27" s="64"/>
      <c r="J27" s="64"/>
      <c r="M27" s="174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4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4"/>
      <c r="N29" s="63"/>
    </row>
    <row r="30" spans="1:15" ht="18.75" customHeight="1">
      <c r="A30" s="70" t="s">
        <v>110</v>
      </c>
      <c r="B30" s="75" t="s">
        <v>18</v>
      </c>
      <c r="C30" s="86">
        <v>47622.64</v>
      </c>
      <c r="D30" s="81" t="s">
        <v>66</v>
      </c>
      <c r="E30" s="64"/>
      <c r="F30" s="64"/>
      <c r="G30" s="64"/>
      <c r="H30" s="64"/>
      <c r="I30" s="64"/>
      <c r="J30" s="64"/>
      <c r="M30" s="174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4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4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4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4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29398.989999999998</v>
      </c>
      <c r="F37" s="94" t="s">
        <v>169</v>
      </c>
      <c r="G37" s="66"/>
      <c r="H37" s="66"/>
      <c r="I37" s="66"/>
      <c r="L37" s="63"/>
      <c r="M37" s="173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25788.587719298244</v>
      </c>
      <c r="D38" s="94" t="s">
        <v>167</v>
      </c>
      <c r="E38" s="68"/>
      <c r="G38" s="67"/>
      <c r="H38" s="67"/>
      <c r="L38" s="63"/>
      <c r="M38" s="173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29955.359999999997</v>
      </c>
      <c r="D39" s="94" t="s">
        <v>168</v>
      </c>
      <c r="E39" s="68"/>
      <c r="G39" s="67"/>
      <c r="H39" s="67"/>
      <c r="L39" s="63"/>
      <c r="M39" s="173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3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29398.989999999998</v>
      </c>
      <c r="D41" s="80" t="s">
        <v>59</v>
      </c>
      <c r="E41" s="68"/>
      <c r="G41" s="67"/>
      <c r="H41" s="67"/>
      <c r="L41" s="63"/>
      <c r="M41" s="173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29398.989999999998</v>
      </c>
      <c r="D42" s="80" t="s">
        <v>59</v>
      </c>
      <c r="E42" s="68"/>
      <c r="G42" s="67"/>
      <c r="H42" s="67"/>
      <c r="L42" s="63"/>
      <c r="M42" s="173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3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3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73593.060000000012</v>
      </c>
      <c r="F45" s="94" t="s">
        <v>169</v>
      </c>
      <c r="G45" s="66"/>
      <c r="H45" s="66"/>
      <c r="L45" s="63"/>
      <c r="M45" s="173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5439.2505543237266</v>
      </c>
      <c r="D46" s="94" t="s">
        <v>170</v>
      </c>
      <c r="E46" s="68"/>
      <c r="G46" s="67"/>
      <c r="H46" s="67"/>
      <c r="L46" s="63"/>
      <c r="M46" s="173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79000.729999999981</v>
      </c>
      <c r="D47" s="94" t="s">
        <v>168</v>
      </c>
      <c r="E47" s="68"/>
      <c r="G47" s="67"/>
      <c r="H47" s="67"/>
      <c r="L47" s="63"/>
      <c r="M47" s="173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3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73593.060000000012</v>
      </c>
      <c r="D49" s="80" t="s">
        <v>59</v>
      </c>
      <c r="E49" s="68"/>
      <c r="G49" s="67"/>
      <c r="H49" s="67"/>
      <c r="L49" s="63"/>
      <c r="M49" s="173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73593.060000000012</v>
      </c>
      <c r="D50" s="80" t="s">
        <v>59</v>
      </c>
      <c r="E50" s="68"/>
      <c r="G50" s="67"/>
      <c r="H50" s="67"/>
      <c r="L50" s="63"/>
      <c r="M50" s="173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3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3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137804.36000000002</v>
      </c>
      <c r="F53" s="94" t="s">
        <v>169</v>
      </c>
      <c r="G53" s="66"/>
      <c r="H53" s="66"/>
      <c r="L53" s="63"/>
      <c r="M53" s="173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8930.9371354504219</v>
      </c>
      <c r="D54" s="94" t="s">
        <v>170</v>
      </c>
      <c r="E54" s="69"/>
      <c r="F54" s="89"/>
      <c r="G54" s="64"/>
      <c r="H54" s="64"/>
      <c r="L54" s="63"/>
      <c r="M54" s="173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145688.74000000005</v>
      </c>
      <c r="D55" s="94" t="s">
        <v>168</v>
      </c>
      <c r="E55" s="69"/>
      <c r="G55" s="64"/>
      <c r="H55" s="64"/>
      <c r="L55" s="63"/>
      <c r="M55" s="173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3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137804.36000000002</v>
      </c>
      <c r="D57" s="80" t="s">
        <v>59</v>
      </c>
      <c r="E57" s="69"/>
      <c r="G57" s="64"/>
      <c r="H57" s="64"/>
      <c r="L57" s="63"/>
      <c r="M57" s="173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137804.36000000002</v>
      </c>
      <c r="D58" s="80" t="s">
        <v>59</v>
      </c>
      <c r="E58" s="69"/>
      <c r="G58" s="64"/>
      <c r="H58" s="64"/>
      <c r="L58" s="63"/>
      <c r="M58" s="173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3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3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131170.56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231.37810234428747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136506.42000000001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131170.56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131170.56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0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0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2021-03-16T06:09:09Z</dcterms:modified>
</cp:coreProperties>
</file>