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A118" i="1"/>
  <c r="J117" i="1"/>
  <c r="J112" i="1"/>
  <c r="J111" i="1"/>
  <c r="A114" i="1"/>
  <c r="G110" i="1"/>
  <c r="J109" i="1"/>
  <c r="J104" i="1"/>
  <c r="J103" i="1"/>
  <c r="A109" i="1"/>
  <c r="G102" i="1"/>
  <c r="F102" i="1"/>
  <c r="J101" i="1"/>
  <c r="J96" i="1"/>
  <c r="J95" i="1"/>
  <c r="A100" i="1"/>
  <c r="A99" i="1"/>
  <c r="G94" i="1"/>
  <c r="D94" i="1"/>
  <c r="A94" i="1"/>
  <c r="K94" i="1"/>
  <c r="A141" i="1" l="1"/>
  <c r="F134" i="1"/>
  <c r="A96" i="1"/>
  <c r="A105" i="1"/>
  <c r="A119" i="1"/>
  <c r="A137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95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<sst xmlns="http://schemas.openxmlformats.org/spreadsheetml/2006/main" count="551" uniqueCount="202">
  <si>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</si>
  <si>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</si>
  <si>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</si>
  <si>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</si>
  <si>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</si>
  <si>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</si>
  <si>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</si>
  <si>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</si>
  <si>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</si>
  <si>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</si>
  <si>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</si>
  <si>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</si>
  <si>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</si>
  <si>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</si>
  <si>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</si>
  <si>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</si>
  <si>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</si>
  <si>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</si>
  <si>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</si>
  <si>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</si>
  <si>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</si>
  <si>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</si>
  <si>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</si>
  <si>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</si>
  <si>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</si>
  <si>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</si>
  <si>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</si>
  <si>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</si>
  <si>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</si>
  <si>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</si>
  <si>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</si>
  <si>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</si>
  <si>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</si>
  <si>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</si>
  <si>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</si>
  <si>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</si>
  <si>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</si>
  <si>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</si>
  <si>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</si>
  <si>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</si>
  <si>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</si>
  <si>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</si>
  <si>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</si>
  <si>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</si>
  <si>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</si>
  <si>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</si>
  <si>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</si>
  <si>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</si>
  <si>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</si>
  <si>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</si>
  <si>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</si>
  <si>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</si>
  <si>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</si>
  <si>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</si>
  <si>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</si>
  <si>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</si>
  <si>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</si>
  <si>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</si>
  <si>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</si>
  <si>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</si>
  <si>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</si>
  <si>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</si>
  <si>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</si>
  <si>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</si>
  <si>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</si>
  <si>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</si>
  <si>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</si>
  <si>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</si>
  <si>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Отчет об исполнении договора управления многоквартирного дома 
Александра Невского, 99/6 в части текущего ремонта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</si>
  <si>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</si>
  <si>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</si>
  <si>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</si>
  <si>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</si>
  <si>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</si>
  <si>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</si>
  <si>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</si>
  <si>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</si>
  <si>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</si>
  <si>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</si>
  <si>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</si>
  <si>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</si>
  <si>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</si>
  <si>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</si>
  <si>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</si>
  <si>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</si>
  <si>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</si>
  <si>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</si>
  <si>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</si>
  <si>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</si>
  <si>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</si>
  <si>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</si>
  <si>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</si>
  <si>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</si>
  <si>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</si>
  <si>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</si>
  <si>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</si>
  <si>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</si>
  <si>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</si>
  <si>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</si>
  <si>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</si>
  <si>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</si>
  <si>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</si>
  <si>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</si>
  <si>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</si>
  <si>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</si>
  <si>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</si>
  <si>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</si>
  <si>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</si>
  <si>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</si>
  <si>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</si>
  <si>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</si>
  <si>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</si>
  <si>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</si>
  <si>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</si>
  <si>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</si>
  <si>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</si>
  <si>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</si>
  <si>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</si>
  <si>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</si>
  <si>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</si>
  <si>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</si>
  <si>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</si>
  <si>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</si>
  <si>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</si>
  <si>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</si>
  <si>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</si>
  <si>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</si>
  <si>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</si>
  <si>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</si>
  <si>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</si>
  <si>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</si>
  <si>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</si>
  <si>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</si>
  <si>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</si>
  <si>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</si>
  <si>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</si>
  <si>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</si>
  <si>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</si>
  <si>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</si>
  <si>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</si>
  <si>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</si>
  <si>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</si>
  <si>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</si>
  <si>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</si>
  <si>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</si>
  <si>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</si>
  <si>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</si>
  <si>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</si>
  <si>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</si>
  <si>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</si>
  <si>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</si>
  <si>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</si>
  <si>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</si>
  <si>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</si>
  <si>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</si>
  <si>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</si>
  <si>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</si>
  <si>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</si>
  <si>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</si>
  <si>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</si>
  <si>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</si>
  <si>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</si>
  <si>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</si>
  <si>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</si>
  <si>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</si>
  <si>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</si>
  <si>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</si>
  <si>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</si>
  <si>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</si>
  <si>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</si>
  <si>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</si>
  <si>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</si>
  <si>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</si>
  <si>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</si>
  <si>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</si>
  <si>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</si>
  <si>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</si>
  <si>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</si>
  <si>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</si>
  <si>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</si>
  <si>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99/6</t>
  </si>
  <si>
    <t>Техническое обслуживание системы видеонаблюдения.</t>
  </si>
  <si>
    <t>ежемесячно</t>
  </si>
  <si>
    <t>ежегодно</t>
  </si>
  <si>
    <t>разово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</si>
  <si>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</si>
  <si>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</si>
  <si>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</si>
  <si>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</si>
  <si>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</si>
  <si>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</si>
  <si>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Ремонт подъезда.</t>
  </si>
  <si>
    <t xml:space="preserve">Механизированная уборка и вывоз снега с придомовой территории (март). </t>
  </si>
  <si>
    <t>Механизированная уборка и вывоз снега с придомовой территории (январь).</t>
  </si>
  <si>
    <t>Приобретение и установка таблички по пожарной безопасности.</t>
  </si>
  <si>
    <t>АВР 2/20 от 18.06.2020, счет №68 от 13.03.2020</t>
  </si>
  <si>
    <t>АВР 4/20 от 12.03.2020, счет от 12.03.2020</t>
  </si>
  <si>
    <t>АВР 3/20 от 06.03.2020, счет №10 от 06.03.2020</t>
  </si>
  <si>
    <t>АВР 1/20 от 01.01.2020, счет №77 от 30.12.2019</t>
  </si>
  <si>
    <t>АВР 5/20 от 31.12.2020</t>
  </si>
  <si>
    <t>АВР 6/20 от 31.12.2020</t>
  </si>
  <si>
    <t xml:space="preserve">  -  замена кранов шаровых на стояках ГВС и ХВС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</si>
</sst>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3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2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" fillId="0" borderId="0" xfId="4" applyFont="1" applyFill="1" applyBorder="1" applyAlignment="1">
      <alignment horizontal="center"/>
    </xf>
    <xf numFmtId="0" fontId="19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3" fillId="0" borderId="0" xfId="6" applyFill="1" applyBorder="1" applyAlignment="1">
      <alignment horizontal="center"/>
    </xf>
    <xf numFmtId="4" fontId="19" fillId="0" borderId="0" xfId="6" applyNumberFormat="1" applyFont="1" applyFill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NumberFormat="1" applyFont="1" applyFill="1" applyBorder="1" applyAlignment="1">
      <alignment horizontal="center"/>
    </xf>
    <xf numFmtId="4" fontId="19" fillId="0" borderId="0" xfId="5" applyNumberFormat="1" applyFont="1" applyFill="1" applyBorder="1" applyAlignment="1"/>
    <xf numFmtId="0" fontId="0" fillId="0" borderId="0" xfId="0" applyFill="1" applyBorder="1"/>
    <xf numFmtId="0" fontId="4" fillId="0" borderId="0" xfId="5" applyFill="1" applyBorder="1" applyAlignment="1"/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6" t="s">
        <v>180</v>
      </c>
      <c r="B2" s="156"/>
      <c r="C2" s="156"/>
      <c r="D2" s="156"/>
      <c r="E2" s="156"/>
      <c r="F2" s="156"/>
      <c r="G2" s="156"/>
      <c r="H2" s="156"/>
      <c r="I2" s="156"/>
      <c r="J2" s="15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0"/>
      <c r="L8" s="157"/>
      <c r="M8" s="110"/>
      <c r="N8" s="110"/>
      <c r="O8" s="70" t="s">
        <v>85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0"/>
      <c r="L9" s="157"/>
      <c r="M9" s="110"/>
      <c r="N9" s="110"/>
      <c r="O9" s="70" t="s">
        <v>86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186549.43000000005</v>
      </c>
      <c r="K10" s="110"/>
      <c r="L10" s="157"/>
      <c r="M10" s="110"/>
      <c r="N10" s="110"/>
      <c r="O10" s="70" t="s">
        <v>87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712536.53</v>
      </c>
      <c r="K11" s="110"/>
      <c r="L11" s="157"/>
      <c r="M11" s="110"/>
      <c r="N11" s="110"/>
      <c r="O11" s="70" t="s">
        <v>88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545622.17000000004</v>
      </c>
      <c r="K12" s="110"/>
      <c r="L12" s="157"/>
      <c r="M12" s="110"/>
      <c r="N12" s="110"/>
      <c r="O12" s="70" t="s">
        <v>89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166914.36000000002</v>
      </c>
      <c r="K13" s="110"/>
      <c r="L13" s="157"/>
      <c r="M13" s="110"/>
      <c r="N13" s="110"/>
      <c r="O13" s="70" t="s">
        <v>90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0"/>
      <c r="L14" s="157"/>
      <c r="M14" s="110"/>
      <c r="N14" s="110"/>
      <c r="O14" s="70" t="s">
        <v>91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682186.83000000007</v>
      </c>
      <c r="K15" s="110"/>
      <c r="L15" s="157"/>
      <c r="M15" s="110"/>
      <c r="N15" s="110"/>
      <c r="O15" s="70" t="s">
        <v>92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682186.83000000007</v>
      </c>
      <c r="K16" s="110"/>
      <c r="L16" s="157"/>
      <c r="M16" s="110"/>
      <c r="N16" s="110"/>
      <c r="O16" s="70" t="s">
        <v>93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0"/>
      <c r="L17" s="157"/>
      <c r="M17" s="110"/>
      <c r="N17" s="110"/>
      <c r="O17" s="70" t="s">
        <v>94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0"/>
      <c r="L18" s="157"/>
      <c r="M18" s="110"/>
      <c r="N18" s="110"/>
      <c r="O18" s="70" t="s">
        <v>95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0"/>
      <c r="L19" s="157"/>
      <c r="M19" s="110"/>
      <c r="N19" s="110"/>
      <c r="O19" s="70" t="s">
        <v>96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0"/>
      <c r="L20" s="157"/>
      <c r="M20" s="110"/>
      <c r="N20" s="110"/>
      <c r="O20" s="70" t="s">
        <v>97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682186.83000000007</v>
      </c>
      <c r="K21" s="110"/>
      <c r="L21" s="157"/>
      <c r="M21" s="110"/>
      <c r="N21" s="110"/>
      <c r="O21" s="70" t="s">
        <v>98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0"/>
      <c r="L22" s="157"/>
      <c r="M22" s="110"/>
      <c r="N22" s="110"/>
      <c r="O22" s="70" t="s">
        <v>99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0"/>
      <c r="L23" s="157"/>
      <c r="M23" s="110"/>
      <c r="N23" s="110"/>
      <c r="O23" s="70" t="s">
        <v>100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216899.13</v>
      </c>
      <c r="K24" s="110"/>
      <c r="L24" s="157"/>
      <c r="M24" s="110"/>
      <c r="N24" s="110"/>
      <c r="O24" s="70" t="s">
        <v>101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0"/>
      <c r="L27" s="15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196846.32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0"/>
      <c r="L28" s="15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72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67963.08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0"/>
      <c r="L29" s="158"/>
      <c r="M29" s="110"/>
      <c r="N29" s="110"/>
      <c r="O29" s="23" t="str">
        <f t="shared" si="1"/>
        <v>Работы по содержанию лифта (лифтов)</v>
      </c>
      <c r="R29" s="1" t="s">
        <v>72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45426.12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0"/>
      <c r="L30" s="15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72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42256.800000000003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0"/>
      <c r="L31" s="15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72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0"/>
      <c r="L32" s="158"/>
      <c r="M32" s="110"/>
      <c r="N32" s="110"/>
      <c r="O32" s="23">
        <f t="shared" si="1"/>
        <v>0</v>
      </c>
      <c r="R32" s="1" t="s">
        <v>72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12324.96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0"/>
      <c r="L33" s="15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72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46834.68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0"/>
      <c r="L34" s="15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72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6">
        <f>VLOOKUP(A35,ПТО!$A$39:$D$53,2,FALSE)</f>
        <v>140503.92000000001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0"/>
      <c r="L35" s="158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72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0"/>
      <c r="L36" s="158"/>
      <c r="M36" s="117"/>
      <c r="N36" s="110"/>
      <c r="O36" s="23">
        <f t="shared" si="1"/>
        <v>0</v>
      </c>
      <c r="R36" s="1" t="s">
        <v>72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0"/>
      <c r="L37" s="158"/>
      <c r="M37" s="117"/>
      <c r="N37" s="110"/>
      <c r="O37" s="23">
        <f t="shared" si="1"/>
        <v>0</v>
      </c>
      <c r="R37" s="1" t="s">
        <v>72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0"/>
      <c r="L38" s="158"/>
      <c r="M38" s="117"/>
      <c r="N38" s="110"/>
      <c r="O38" s="23">
        <f t="shared" si="1"/>
        <v>0</v>
      </c>
      <c r="R38" s="1" t="s">
        <v>72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0"/>
      <c r="L39" s="158"/>
      <c r="M39" s="117"/>
      <c r="N39" s="110"/>
      <c r="O39" s="23">
        <f t="shared" si="1"/>
        <v>0</v>
      </c>
      <c r="R39" s="1" t="s">
        <v>72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0"/>
      <c r="L40" s="158"/>
      <c r="M40" s="117"/>
      <c r="N40" s="110"/>
      <c r="O40" s="23">
        <f t="shared" si="1"/>
        <v>0</v>
      </c>
      <c r="R40" s="1" t="s">
        <v>72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0"/>
      <c r="L41" s="158"/>
      <c r="M41" s="117"/>
      <c r="N41" s="110"/>
      <c r="O41" s="23">
        <f t="shared" si="1"/>
        <v>0</v>
      </c>
      <c r="R41" s="1" t="s">
        <v>72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0"/>
      <c r="L42" s="158"/>
      <c r="M42" s="117"/>
      <c r="N42" s="110"/>
      <c r="O42" s="23">
        <f t="shared" si="1"/>
        <v>0</v>
      </c>
      <c r="R42" s="1" t="s">
        <v>72</v>
      </c>
    </row>
    <row r="43" spans="1:18" ht="51" customHeight="1" outlineLevel="1">
      <c r="A43" s="141" t="str">
        <f>ПТО!A2</f>
        <v>Техническое обслуживание системы видеонаблюдения.</v>
      </c>
      <c r="B43" s="141"/>
      <c r="C43" s="141"/>
      <c r="D43" s="141"/>
      <c r="E43" s="141"/>
      <c r="F43" s="146">
        <f>VLOOKUP(A43,ПТО!$A$2:$D$31,4,FALSE)</f>
        <v>5240</v>
      </c>
      <c r="G43" s="146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0"/>
      <c r="L43" s="158"/>
      <c r="M43" s="117"/>
      <c r="N43" s="110"/>
      <c r="O43" s="23" t="str">
        <f t="shared" si="1"/>
        <v>Техническое обслуживание системы видеонаблюдения.</v>
      </c>
      <c r="R43" s="22" t="s">
        <v>73</v>
      </c>
    </row>
    <row r="44" spans="1:18" ht="51" customHeight="1" outlineLevel="1">
      <c r="A44" s="141" t="str">
        <f>ПТО!A3</f>
        <v>Техническое освидетельствование лифта.</v>
      </c>
      <c r="B44" s="141"/>
      <c r="C44" s="141"/>
      <c r="D44" s="141"/>
      <c r="E44" s="141"/>
      <c r="F44" s="146">
        <f>VLOOKUP(A44,ПТО!$A$2:$D$31,4,FALSE)</f>
        <v>8100</v>
      </c>
      <c r="G44" s="146"/>
      <c r="H44" s="25" t="str">
        <f>VLOOKUP(A44,ПТО!$A$2:$D$31,2,FALSE)</f>
        <v>ежегодно</v>
      </c>
      <c r="I44" s="142">
        <f>VLOOKUP(A44,ПТО!$A$2:$D$31,3,FALSE)</f>
        <v>1</v>
      </c>
      <c r="J44" s="142"/>
      <c r="K44" s="110"/>
      <c r="L44" s="158"/>
      <c r="M44" s="117"/>
      <c r="N44" s="110"/>
      <c r="O44" s="23" t="str">
        <f t="shared" si="1"/>
        <v>Техническое освидетельствование лифта.</v>
      </c>
      <c r="R44" s="22" t="s">
        <v>73</v>
      </c>
    </row>
    <row r="45" spans="1:18" ht="51" customHeight="1" outlineLevel="1">
      <c r="A45" s="141" t="str">
        <f>ПТО!A4</f>
        <v>Механизированная уборка и вывоз снега с придомовой территории (январь).</v>
      </c>
      <c r="B45" s="141"/>
      <c r="C45" s="141"/>
      <c r="D45" s="141"/>
      <c r="E45" s="141"/>
      <c r="F45" s="146">
        <f>VLOOKUP(A45,ПТО!$A$2:$D$31,4,FALSE)</f>
        <v>6742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0"/>
      <c r="L45" s="158"/>
      <c r="M45" s="117"/>
      <c r="N45" s="110"/>
      <c r="O45" s="23" t="str">
        <f t="shared" si="1"/>
        <v>Механизированная уборка и вывоз снега с придомовой территории (январь).</v>
      </c>
      <c r="R45" s="22" t="s">
        <v>73</v>
      </c>
    </row>
    <row r="46" spans="1:18" ht="51" customHeight="1" outlineLevel="1">
      <c r="A46" s="141" t="str">
        <f>ПТО!A5</f>
        <v>Ремонт подъезда.</v>
      </c>
      <c r="B46" s="141"/>
      <c r="C46" s="141"/>
      <c r="D46" s="141"/>
      <c r="E46" s="141"/>
      <c r="F46" s="146">
        <f>VLOOKUP(A46,ПТО!$A$2:$D$31,4,FALSE)</f>
        <v>306520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0"/>
      <c r="L46" s="158"/>
      <c r="M46" s="117"/>
      <c r="N46" s="110"/>
      <c r="O46" s="23" t="str">
        <f t="shared" si="1"/>
        <v>Ремонт подъезда.</v>
      </c>
      <c r="R46" s="22" t="s">
        <v>73</v>
      </c>
    </row>
    <row r="47" spans="1:18" ht="51" customHeight="1" outlineLevel="1">
      <c r="A47" s="141" t="str">
        <f>ПТО!A6</f>
        <v xml:space="preserve">Механизированная уборка и вывоз снега с придомовой территории (март). </v>
      </c>
      <c r="B47" s="141"/>
      <c r="C47" s="141"/>
      <c r="D47" s="141"/>
      <c r="E47" s="141"/>
      <c r="F47" s="146">
        <f>VLOOKUP(A47,ПТО!$A$2:$D$31,4,FALSE)</f>
        <v>4524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0"/>
      <c r="L47" s="158"/>
      <c r="M47" s="117"/>
      <c r="N47" s="110"/>
      <c r="O47" s="23" t="str">
        <f t="shared" si="1"/>
        <v xml:space="preserve">Механизированная уборка и вывоз снега с придомовой территории (март). </v>
      </c>
      <c r="R47" s="22" t="s">
        <v>73</v>
      </c>
    </row>
    <row r="48" spans="1:18" ht="51" customHeight="1" outlineLevel="1">
      <c r="A48" s="141" t="str">
        <f>ПТО!A7</f>
        <v>Приобретение и установка таблички по пожарной безопасности.</v>
      </c>
      <c r="B48" s="141"/>
      <c r="C48" s="141"/>
      <c r="D48" s="141"/>
      <c r="E48" s="141"/>
      <c r="F48" s="146">
        <f>VLOOKUP(A48,ПТО!$A$2:$D$31,4,FALSE)</f>
        <v>250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0"/>
      <c r="L48" s="158"/>
      <c r="M48" s="117"/>
      <c r="N48" s="110"/>
      <c r="O48" s="23" t="str">
        <f t="shared" si="1"/>
        <v>Приобретение и установка таблички по пожарной безопасности.</v>
      </c>
      <c r="R48" s="22" t="s">
        <v>73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0"/>
      <c r="L49" s="158"/>
      <c r="M49" s="117"/>
      <c r="N49" s="110"/>
      <c r="O49" s="23">
        <f t="shared" si="1"/>
        <v>0</v>
      </c>
      <c r="R49" s="22" t="s">
        <v>73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0"/>
      <c r="L50" s="158"/>
      <c r="M50" s="117"/>
      <c r="N50" s="110"/>
      <c r="O50" s="23">
        <f t="shared" si="1"/>
        <v>0</v>
      </c>
      <c r="R50" s="22" t="s">
        <v>73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0"/>
      <c r="L51" s="158"/>
      <c r="M51" s="117"/>
      <c r="N51" s="110"/>
      <c r="O51" s="23">
        <f t="shared" si="1"/>
        <v>0</v>
      </c>
      <c r="R51" s="22" t="s">
        <v>73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0"/>
      <c r="L52" s="158"/>
      <c r="M52" s="117"/>
      <c r="N52" s="110"/>
      <c r="O52" s="23">
        <f t="shared" si="1"/>
        <v>0</v>
      </c>
      <c r="R52" s="22" t="s">
        <v>73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0"/>
      <c r="L53" s="158"/>
      <c r="M53" s="117"/>
      <c r="N53" s="110"/>
      <c r="O53" s="23">
        <f t="shared" si="1"/>
        <v>0</v>
      </c>
      <c r="R53" s="22" t="s">
        <v>73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0"/>
      <c r="L54" s="158"/>
      <c r="M54" s="117"/>
      <c r="N54" s="110"/>
      <c r="O54" s="23">
        <f t="shared" si="1"/>
        <v>0</v>
      </c>
      <c r="R54" s="22" t="s">
        <v>73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0"/>
      <c r="L55" s="158"/>
      <c r="M55" s="117"/>
      <c r="N55" s="110"/>
      <c r="O55" s="23">
        <f t="shared" si="1"/>
        <v>0</v>
      </c>
      <c r="R55" s="22" t="s">
        <v>73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0"/>
      <c r="L56" s="158"/>
      <c r="M56" s="117"/>
      <c r="N56" s="110"/>
      <c r="O56" s="23">
        <f t="shared" si="1"/>
        <v>0</v>
      </c>
      <c r="R56" s="22" t="s">
        <v>73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0"/>
      <c r="L57" s="158"/>
      <c r="M57" s="117"/>
      <c r="N57" s="110"/>
      <c r="O57" s="23">
        <f t="shared" si="1"/>
        <v>0</v>
      </c>
      <c r="R57" s="22" t="s">
        <v>73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0"/>
      <c r="L58" s="158"/>
      <c r="M58" s="117"/>
      <c r="N58" s="110"/>
      <c r="O58" s="23">
        <f t="shared" si="1"/>
        <v>0</v>
      </c>
      <c r="R58" s="22" t="s">
        <v>73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0"/>
      <c r="L59" s="158"/>
      <c r="M59" s="117"/>
      <c r="N59" s="110"/>
      <c r="O59" s="23">
        <f t="shared" si="1"/>
        <v>0</v>
      </c>
      <c r="R59" s="22" t="s">
        <v>73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0"/>
      <c r="L60" s="158"/>
      <c r="M60" s="117"/>
      <c r="N60" s="110"/>
      <c r="O60" s="23">
        <f t="shared" si="1"/>
        <v>0</v>
      </c>
      <c r="R60" s="22" t="s">
        <v>73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0"/>
      <c r="L61" s="158"/>
      <c r="M61" s="117"/>
      <c r="N61" s="110"/>
      <c r="O61" s="23">
        <f t="shared" si="1"/>
        <v>0</v>
      </c>
      <c r="R61" s="22" t="s">
        <v>73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0"/>
      <c r="L62" s="158"/>
      <c r="M62" s="117"/>
      <c r="N62" s="110"/>
      <c r="O62" s="23">
        <f t="shared" si="1"/>
        <v>0</v>
      </c>
      <c r="R62" s="22" t="s">
        <v>73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0"/>
      <c r="L63" s="158"/>
      <c r="M63" s="117"/>
      <c r="N63" s="110"/>
      <c r="O63" s="23">
        <f t="shared" si="1"/>
        <v>0</v>
      </c>
      <c r="R63" s="22" t="s">
        <v>73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0"/>
      <c r="L64" s="158"/>
      <c r="M64" s="117"/>
      <c r="N64" s="110"/>
      <c r="O64" s="23">
        <f t="shared" si="1"/>
        <v>0</v>
      </c>
      <c r="R64" s="22" t="s">
        <v>73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0"/>
      <c r="L65" s="158"/>
      <c r="M65" s="117"/>
      <c r="N65" s="110"/>
      <c r="O65" s="23">
        <f t="shared" si="1"/>
        <v>0</v>
      </c>
      <c r="R65" s="22" t="s">
        <v>73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0"/>
      <c r="L66" s="158"/>
      <c r="M66" s="117"/>
      <c r="N66" s="110"/>
      <c r="O66" s="23">
        <f t="shared" si="1"/>
        <v>0</v>
      </c>
      <c r="R66" s="22" t="s">
        <v>73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0"/>
      <c r="L67" s="158"/>
      <c r="M67" s="117"/>
      <c r="N67" s="110"/>
      <c r="O67" s="23">
        <f t="shared" si="1"/>
        <v>0</v>
      </c>
      <c r="R67" s="22" t="s">
        <v>73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0"/>
      <c r="L68" s="158"/>
      <c r="M68" s="117"/>
      <c r="N68" s="110"/>
      <c r="O68" s="23">
        <f t="shared" si="1"/>
        <v>0</v>
      </c>
      <c r="R68" s="22" t="s">
        <v>73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0"/>
      <c r="L69" s="158"/>
      <c r="M69" s="117"/>
      <c r="N69" s="110"/>
      <c r="O69" s="23">
        <f t="shared" si="1"/>
        <v>0</v>
      </c>
      <c r="R69" s="22" t="s">
        <v>73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0"/>
      <c r="L70" s="158"/>
      <c r="M70" s="117"/>
      <c r="N70" s="110"/>
      <c r="O70" s="23">
        <f t="shared" si="1"/>
        <v>0</v>
      </c>
      <c r="R70" s="22" t="s">
        <v>73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73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0"/>
      <c r="L72" s="158"/>
      <c r="M72" s="117"/>
      <c r="N72" s="110"/>
      <c r="O72" s="23">
        <f t="shared" si="1"/>
        <v>0</v>
      </c>
      <c r="R72" s="22" t="s">
        <v>73</v>
      </c>
    </row>
    <row r="73" spans="1:16384">
      <c r="A73" s="105" t="s">
        <v>177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61"/>
      <c r="M75" s="110"/>
      <c r="N75" s="110"/>
      <c r="O75" s="70" t="s">
        <v>102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61"/>
      <c r="M76" s="110"/>
      <c r="N76" s="110"/>
      <c r="O76" s="70" t="s">
        <v>103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61"/>
      <c r="M77" s="110"/>
      <c r="N77" s="110"/>
      <c r="O77" s="70" t="s">
        <v>104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10"/>
      <c r="L78" s="161"/>
      <c r="M78" s="110"/>
      <c r="N78" s="110"/>
      <c r="O78" s="70" t="s">
        <v>105</v>
      </c>
    </row>
    <row r="79" spans="1:16384">
      <c r="A79" s="116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7">
        <f t="shared" ref="J81:J90" si="2">VLOOKUP(O81,АО,3,FALSE)</f>
        <v>0</v>
      </c>
      <c r="K81" s="110"/>
      <c r="L81" s="147"/>
      <c r="M81" s="110"/>
      <c r="N81" s="110"/>
      <c r="O81" s="70" t="s">
        <v>106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7">
        <f t="shared" si="2"/>
        <v>0</v>
      </c>
      <c r="K82" s="110"/>
      <c r="L82" s="147"/>
      <c r="M82" s="110"/>
      <c r="N82" s="110"/>
      <c r="O82" s="70" t="s">
        <v>107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7">
        <f t="shared" si="2"/>
        <v>33172.89</v>
      </c>
      <c r="K83" s="110"/>
      <c r="L83" s="147"/>
      <c r="M83" s="110"/>
      <c r="N83" s="110"/>
      <c r="O83" s="70" t="s">
        <v>108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7">
        <f t="shared" si="2"/>
        <v>0</v>
      </c>
      <c r="K84" s="110"/>
      <c r="L84" s="147"/>
      <c r="M84" s="110"/>
      <c r="N84" s="110"/>
      <c r="O84" s="70" t="s">
        <v>109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7">
        <f t="shared" si="2"/>
        <v>0</v>
      </c>
      <c r="K85" s="110"/>
      <c r="L85" s="147"/>
      <c r="M85" s="110"/>
      <c r="N85" s="110"/>
      <c r="O85" s="70" t="s">
        <v>110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7">
        <f t="shared" si="2"/>
        <v>35906.910000000003</v>
      </c>
      <c r="K86" s="110"/>
      <c r="L86" s="147"/>
      <c r="M86" s="110"/>
      <c r="N86" s="110"/>
      <c r="O86" s="70" t="s">
        <v>111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0"/>
      <c r="L87" s="147"/>
      <c r="M87" s="110"/>
      <c r="N87" s="110"/>
      <c r="O87" s="70" t="s">
        <v>112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0"/>
      <c r="L88" s="147"/>
      <c r="M88" s="110"/>
      <c r="N88" s="110"/>
      <c r="O88" s="70" t="s">
        <v>113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0"/>
      <c r="L89" s="147"/>
      <c r="M89" s="110"/>
      <c r="N89" s="110"/>
      <c r="O89" s="70" t="s">
        <v>114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7">
        <f t="shared" si="2"/>
        <v>0</v>
      </c>
      <c r="K90" s="110"/>
      <c r="L90" s="147"/>
      <c r="M90" s="110"/>
      <c r="N90" s="110"/>
      <c r="O90" s="70" t="s">
        <v>115</v>
      </c>
    </row>
    <row r="91" spans="1:15">
      <c r="A91" s="105" t="s">
        <v>177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2" t="s">
        <v>48</v>
      </c>
      <c r="B93" s="162"/>
      <c r="C93" s="162"/>
      <c r="D93" s="163" t="s">
        <v>49</v>
      </c>
      <c r="E93" s="163"/>
      <c r="F93" s="10" t="s">
        <v>50</v>
      </c>
      <c r="G93" s="162" t="s">
        <v>51</v>
      </c>
      <c r="H93" s="162"/>
      <c r="I93" s="162"/>
      <c r="J93" s="162"/>
      <c r="K93" s="110"/>
      <c r="L93" s="110"/>
      <c r="M93" s="110"/>
      <c r="N93" s="110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29603.25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25967.76315789474</v>
      </c>
      <c r="L95" s="148"/>
      <c r="O95" s="1" t="s">
        <v>116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20881.339999999993</v>
      </c>
      <c r="L96" s="148"/>
      <c r="O96" s="1" t="s">
        <v>117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8721.9100000000071</v>
      </c>
      <c r="L97" s="148"/>
      <c r="O97" s="1" t="s">
        <v>118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29603.25</v>
      </c>
      <c r="L98" s="148"/>
      <c r="O98" s="1" t="s">
        <v>119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29603.25</v>
      </c>
      <c r="L99" s="148"/>
      <c r="O99" s="1" t="s">
        <v>120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121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122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82375.3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6088.344419807835</v>
      </c>
      <c r="L103" s="148"/>
      <c r="O103" s="1" t="s">
        <v>125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80525.479999999981</v>
      </c>
      <c r="L104" s="148"/>
      <c r="O104" s="1" t="s">
        <v>126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1849.8200000000215</v>
      </c>
      <c r="L105" s="148"/>
      <c r="O105" s="1" t="s">
        <v>127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82375.3</v>
      </c>
      <c r="L106" s="148"/>
      <c r="O106" s="1" t="s">
        <v>128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82375.3</v>
      </c>
      <c r="L107" s="148"/>
      <c r="O107" s="1" t="s">
        <v>129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130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131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96042.47000000003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6224.3985742060941</v>
      </c>
      <c r="L111" s="148"/>
      <c r="O111" s="1" t="s">
        <v>133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91034.239999999991</v>
      </c>
      <c r="L112" s="148"/>
      <c r="O112" s="1" t="s">
        <v>134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5008.2300000000396</v>
      </c>
      <c r="L113" s="148"/>
      <c r="O113" s="1" t="s">
        <v>135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96042.47000000003</v>
      </c>
      <c r="L114" s="148"/>
      <c r="O114" s="1" t="s">
        <v>136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96042.47000000003</v>
      </c>
      <c r="L115" s="148"/>
      <c r="O115" s="1" t="s">
        <v>137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138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139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57614.840000000004</v>
      </c>
      <c r="H118" s="144"/>
      <c r="I118" s="144"/>
      <c r="J118" s="144"/>
      <c r="L118" s="48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101.62960611031734</v>
      </c>
      <c r="L119" s="48"/>
      <c r="O119" s="1" t="s">
        <v>141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70460.780000000042</v>
      </c>
      <c r="L120" s="48"/>
      <c r="O120" s="1" t="s">
        <v>142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0</v>
      </c>
      <c r="L121" s="48"/>
      <c r="O121" s="1" t="s">
        <v>143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57614.840000000004</v>
      </c>
      <c r="L122" s="48"/>
      <c r="O122" s="1" t="s">
        <v>144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57614.840000000004</v>
      </c>
      <c r="L123" s="48"/>
      <c r="O123" s="1" t="s">
        <v>145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43">
        <f>IF(VLOOKUP("гвс",АО,3,FALSE)&gt;0,"Горячее водоснабжение",0)</f>
        <v>0</v>
      </c>
      <c r="B126" s="143"/>
      <c r="C126" s="143"/>
      <c r="D126" s="144">
        <f>IF(VLOOKUP("гвс",АО,3,FALSE)&gt;0,VLOOKUP("гвс",АО,3,FALSE),0)</f>
        <v>0</v>
      </c>
      <c r="E126" s="144"/>
      <c r="F126" s="13">
        <f>IF(VLOOKUP("гвс",АО,3,FALSE)&gt;0,VLOOKUP("гвс",АО,4,FALSE),0)</f>
        <v>0</v>
      </c>
      <c r="G126" s="145">
        <f>VLOOKUP("гвс",АО,5,FALSE)</f>
        <v>0</v>
      </c>
      <c r="H126" s="144"/>
      <c r="I126" s="144"/>
      <c r="J126" s="144"/>
      <c r="L126" s="48"/>
    </row>
    <row r="127" spans="1:15" ht="32.25" hidden="1" customHeight="1" outlineLevel="2">
      <c r="A127" s="139">
        <f t="shared" ref="A127:A133" si="10">IF(VLOOKUP("гвс",АО,3,FALSE)&gt;0,VLOOKUP(O127,АО,2,FALSE),0)</f>
        <v>0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0</v>
      </c>
      <c r="L127" s="48"/>
      <c r="O127" s="1" t="s">
        <v>149</v>
      </c>
    </row>
    <row r="128" spans="1:15" ht="32.25" hidden="1" customHeight="1" outlineLevel="2">
      <c r="A128" s="139">
        <f t="shared" si="10"/>
        <v>0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0</v>
      </c>
      <c r="L128" s="48"/>
      <c r="O128" s="1" t="s">
        <v>150</v>
      </c>
    </row>
    <row r="129" spans="1:15" ht="32.25" hidden="1" customHeight="1" outlineLevel="2">
      <c r="A129" s="139">
        <f t="shared" si="10"/>
        <v>0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8"/>
      <c r="O129" s="1" t="s">
        <v>151</v>
      </c>
    </row>
    <row r="130" spans="1:15" ht="32.25" hidden="1" customHeight="1" outlineLevel="2">
      <c r="A130" s="139">
        <f t="shared" si="10"/>
        <v>0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0</v>
      </c>
      <c r="L130" s="48"/>
      <c r="O130" s="1" t="s">
        <v>152</v>
      </c>
    </row>
    <row r="131" spans="1:15" ht="32.25" hidden="1" customHeight="1" outlineLevel="2">
      <c r="A131" s="139">
        <f t="shared" si="10"/>
        <v>0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0</v>
      </c>
      <c r="L131" s="48"/>
      <c r="O131" s="1" t="s">
        <v>153</v>
      </c>
    </row>
    <row r="132" spans="1:15" ht="32.25" hidden="1" customHeight="1" outlineLevel="2">
      <c r="A132" s="139">
        <f t="shared" si="10"/>
        <v>0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39">
        <f t="shared" si="10"/>
        <v>0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8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8"/>
      <c r="O141" s="1" t="s">
        <v>163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0</v>
      </c>
      <c r="O144" t="s">
        <v>173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39" t="s">
        <v>176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0</v>
      </c>
      <c r="O146" t="s">
        <v>175</v>
      </c>
    </row>
    <row r="149" spans="1:15" ht="52.5" customHeight="1">
      <c r="A149" s="164" t="s">
        <v>68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6" t="s">
        <v>186</v>
      </c>
      <c r="B154" s="166"/>
      <c r="C154" s="166"/>
      <c r="D154" s="166"/>
      <c r="E154" s="27">
        <f>ПТО!G1</f>
        <v>-326861.53999999998</v>
      </c>
    </row>
    <row r="155" spans="1:15" ht="34.5" customHeight="1">
      <c r="A155" s="165" t="s">
        <v>188</v>
      </c>
      <c r="B155" s="165"/>
      <c r="C155" s="165"/>
      <c r="D155" s="165"/>
      <c r="E155" s="28">
        <f>J13</f>
        <v>166914.36000000002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обслуживание системы видеонаблюдения.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5240</v>
      </c>
      <c r="G158" s="146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73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41" t="str">
        <f t="shared" si="14"/>
        <v>Техническое освидетельствование лифта.</v>
      </c>
      <c r="B159" s="141"/>
      <c r="C159" s="141"/>
      <c r="D159" s="141"/>
      <c r="E159" s="141"/>
      <c r="F159" s="146">
        <f t="shared" si="15"/>
        <v>8100</v>
      </c>
      <c r="G159" s="146"/>
      <c r="H159" s="24" t="str">
        <f t="shared" si="16"/>
        <v>ежегодно</v>
      </c>
      <c r="I159" s="142">
        <f t="shared" si="17"/>
        <v>1</v>
      </c>
      <c r="J159" s="142"/>
      <c r="M159" s="22" t="s">
        <v>73</v>
      </c>
      <c r="N159" s="1" t="str">
        <v>Техническое освидетельствование лифта.</v>
      </c>
    </row>
    <row r="160" spans="1:15" ht="28.5" customHeight="1">
      <c r="A160" s="141" t="str">
        <f t="shared" si="14"/>
        <v>Механизированная уборка и вывоз снега с придомовой территории (январь).</v>
      </c>
      <c r="B160" s="141"/>
      <c r="C160" s="141"/>
      <c r="D160" s="141"/>
      <c r="E160" s="141"/>
      <c r="F160" s="146">
        <f t="shared" si="15"/>
        <v>6742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73</v>
      </c>
      <c r="N160" s="1" t="str">
        <v>Механизированная уборка и вывоз снега с придомовой территории (январь).</v>
      </c>
    </row>
    <row r="161" spans="1:14" ht="28.5" customHeight="1">
      <c r="A161" s="141" t="str">
        <f>IF(N161&gt;0,N161,0)</f>
        <v>Ремонт подъезда.</v>
      </c>
      <c r="B161" s="141"/>
      <c r="C161" s="141"/>
      <c r="D161" s="141"/>
      <c r="E161" s="141"/>
      <c r="F161" s="146">
        <f t="shared" si="15"/>
        <v>306520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73</v>
      </c>
      <c r="N161" s="1" t="str">
        <v>Ремонт подъезда.</v>
      </c>
    </row>
    <row r="162" spans="1:14" ht="28.5" customHeight="1">
      <c r="A162" s="141" t="str">
        <f t="shared" si="14"/>
        <v xml:space="preserve">Механизированная уборка и вывоз снега с придомовой территории (март). </v>
      </c>
      <c r="B162" s="141"/>
      <c r="C162" s="141"/>
      <c r="D162" s="141"/>
      <c r="E162" s="141"/>
      <c r="F162" s="146">
        <f t="shared" si="15"/>
        <v>4524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73</v>
      </c>
      <c r="N162" s="1" t="str">
        <v xml:space="preserve">Механизированная уборка и вывоз снега с придомовой территории (март). </v>
      </c>
    </row>
    <row r="163" spans="1:14" ht="28.5" customHeight="1">
      <c r="A163" s="141" t="str">
        <f t="shared" si="14"/>
        <v>Приобретение и установка таблички по пожарной безопасности.</v>
      </c>
      <c r="B163" s="141"/>
      <c r="C163" s="141"/>
      <c r="D163" s="141"/>
      <c r="E163" s="141"/>
      <c r="F163" s="146">
        <f t="shared" si="15"/>
        <v>250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73</v>
      </c>
      <c r="N163" s="1" t="str">
        <v>Приобретение и установка таблички по пожарной безопасности.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73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6">
        <f t="shared" si="19"/>
        <v>0</v>
      </c>
      <c r="G165" s="146"/>
      <c r="H165" s="29" t="e">
        <f t="shared" si="16"/>
        <v>#N/A</v>
      </c>
      <c r="I165" s="142" t="e">
        <f t="shared" si="20"/>
        <v>#N/A</v>
      </c>
      <c r="J165" s="142"/>
      <c r="M165" s="22" t="s">
        <v>73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6">
        <f t="shared" si="19"/>
        <v>0</v>
      </c>
      <c r="G166" s="146"/>
      <c r="H166" s="29" t="e">
        <f t="shared" si="16"/>
        <v>#N/A</v>
      </c>
      <c r="I166" s="142" t="e">
        <f t="shared" si="20"/>
        <v>#N/A</v>
      </c>
      <c r="J166" s="142"/>
      <c r="M166" s="22" t="s">
        <v>73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6">
        <f t="shared" si="19"/>
        <v>0</v>
      </c>
      <c r="G167" s="146"/>
      <c r="H167" s="29" t="e">
        <f t="shared" si="16"/>
        <v>#N/A</v>
      </c>
      <c r="I167" s="142" t="e">
        <f t="shared" si="20"/>
        <v>#N/A</v>
      </c>
      <c r="J167" s="142"/>
      <c r="M167" s="22" t="s">
        <v>73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73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73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73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73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73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73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73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73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73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73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73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73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73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73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73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73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73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73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73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73</v>
      </c>
      <c r="N187" s="1">
        <v>0</v>
      </c>
    </row>
    <row r="188" spans="1:14" ht="29.25" customHeight="1">
      <c r="A188" s="105" t="s">
        <v>177</v>
      </c>
    </row>
    <row r="189" spans="1:14" ht="29.25" customHeight="1">
      <c r="A189" s="105" t="s">
        <v>177</v>
      </c>
    </row>
    <row r="190" spans="1:14" ht="36.75" customHeight="1">
      <c r="A190" s="166" t="s">
        <v>190</v>
      </c>
      <c r="B190" s="166"/>
      <c r="C190" s="166"/>
      <c r="D190" s="166"/>
      <c r="E190" s="27">
        <f>SUM(F158:G187)</f>
        <v>331376</v>
      </c>
    </row>
    <row r="191" spans="1:14" ht="51.75" customHeight="1">
      <c r="A191" s="166" t="s">
        <v>189</v>
      </c>
      <c r="B191" s="166"/>
      <c r="C191" s="166"/>
      <c r="D191" s="166"/>
      <c r="E191" s="27">
        <f>E190+E154-E155</f>
        <v>-162399.9</v>
      </c>
    </row>
    <row r="192" spans="1:14">
      <c r="A192" s="105" t="s">
        <v>177</v>
      </c>
    </row>
    <row r="193" spans="1:10" ht="62.25" customHeight="1">
      <c r="A193" s="140" t="s">
        <v>187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49">
        <f>ПТО!G12</f>
        <v>1200</v>
      </c>
      <c r="I194" s="50" t="s">
        <v>76</v>
      </c>
    </row>
    <row r="195" spans="1:10" ht="18.75" customHeight="1">
      <c r="A195" s="138" t="str">
        <f>ПТО!F13</f>
        <v xml:space="preserve">  -  техническое освидетельствование лифта</v>
      </c>
      <c r="B195" s="138"/>
      <c r="C195" s="138"/>
      <c r="D195" s="138"/>
      <c r="E195" s="138"/>
      <c r="F195" s="138"/>
      <c r="G195" s="138"/>
      <c r="H195" s="49">
        <f>ПТО!G13</f>
        <v>8100</v>
      </c>
      <c r="I195" s="50" t="s">
        <v>76</v>
      </c>
    </row>
    <row r="196" spans="1:10" ht="18.75" customHeight="1">
      <c r="A196" s="138" t="str">
        <f>ПТО!F14</f>
        <v xml:space="preserve">  -  техническое обслуживание системы видеонаблюдения</v>
      </c>
      <c r="B196" s="138"/>
      <c r="C196" s="138"/>
      <c r="D196" s="138"/>
      <c r="E196" s="138"/>
      <c r="F196" s="138"/>
      <c r="G196" s="138"/>
      <c r="H196" s="49">
        <f>ПТО!G14</f>
        <v>5240</v>
      </c>
      <c r="I196" s="50" t="s">
        <v>76</v>
      </c>
    </row>
    <row r="197" spans="1:10" ht="18.75" customHeight="1">
      <c r="A197" s="138" t="str">
        <f>ПТО!F15</f>
        <v xml:space="preserve">  -  замена кранов шаровых на стояках ГВС и ХВС</v>
      </c>
      <c r="B197" s="138"/>
      <c r="C197" s="138"/>
      <c r="D197" s="138"/>
      <c r="E197" s="138"/>
      <c r="F197" s="138"/>
      <c r="G197" s="138"/>
      <c r="H197" s="49">
        <f>ПТО!G15</f>
        <v>20000</v>
      </c>
      <c r="I197" s="50" t="s">
        <v>76</v>
      </c>
    </row>
    <row r="198" spans="1:10" ht="18.75" hidden="1" customHeight="1">
      <c r="A198" s="138">
        <f>ПТО!F16</f>
        <v>0</v>
      </c>
      <c r="B198" s="138"/>
      <c r="C198" s="138"/>
      <c r="D198" s="138"/>
      <c r="E198" s="138"/>
      <c r="F198" s="138"/>
      <c r="G198" s="138"/>
      <c r="H198" s="49">
        <f>ПТО!G16</f>
        <v>0</v>
      </c>
      <c r="I198" s="52" t="s">
        <v>76</v>
      </c>
    </row>
    <row r="199" spans="1:10" ht="18.75" hidden="1" customHeight="1">
      <c r="A199" s="138">
        <f>ПТО!F17</f>
        <v>0</v>
      </c>
      <c r="B199" s="138"/>
      <c r="C199" s="138"/>
      <c r="D199" s="138"/>
      <c r="E199" s="138"/>
      <c r="F199" s="138"/>
      <c r="G199" s="138"/>
      <c r="H199" s="49">
        <f>ПТО!G17</f>
        <v>0</v>
      </c>
      <c r="I199" s="50" t="s">
        <v>76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49">
        <f>ПТО!G18</f>
        <v>0</v>
      </c>
      <c r="I200" s="50" t="s">
        <v>76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49">
        <f>ПТО!G19</f>
        <v>0</v>
      </c>
      <c r="I201" s="50" t="s">
        <v>76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49">
        <f>ПТО!G20</f>
        <v>0</v>
      </c>
      <c r="I202" s="50" t="s">
        <v>76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49">
        <f>ПТО!G21</f>
        <v>0</v>
      </c>
      <c r="I203" s="50" t="s">
        <v>76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49">
        <f>ПТО!G22</f>
        <v>0</v>
      </c>
      <c r="I204" s="50" t="s">
        <v>76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49">
        <f>ПТО!G23</f>
        <v>0</v>
      </c>
      <c r="I205" s="50" t="s">
        <v>76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49">
        <f>ПТО!G24</f>
        <v>0</v>
      </c>
      <c r="I206" s="50" t="s">
        <v>76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49">
        <f>ПТО!G25</f>
        <v>0</v>
      </c>
      <c r="I207" s="50" t="s">
        <v>76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49">
        <f>ПТО!G26</f>
        <v>0</v>
      </c>
      <c r="I208" s="50" t="s">
        <v>76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49">
        <f>ПТО!G27</f>
        <v>0</v>
      </c>
      <c r="I209" s="50" t="s">
        <v>76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49">
        <f>ПТО!G28</f>
        <v>0</v>
      </c>
      <c r="I210" s="50" t="s">
        <v>76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49">
        <f>ПТО!G29</f>
        <v>0</v>
      </c>
      <c r="I211" s="50" t="s">
        <v>76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49">
        <f>ПТО!G30</f>
        <v>0</v>
      </c>
      <c r="I212" s="50" t="s">
        <v>76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49">
        <f>ПТО!G31</f>
        <v>0</v>
      </c>
      <c r="I213" s="50" t="s">
        <v>76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34540</v>
      </c>
      <c r="I214" s="56" t="s">
        <v>80</v>
      </c>
    </row>
  </sheetData>
  <sheetProtection algorithmName="SHA-512" hashValue="OGoCYUrU/Z9r4IvfiSMxTQy0yyrKMJMcMqUzMVfFrWA9yXJ5tPFSR+X6g9hV9L0hdtDwLaY8LKbk5IUNbumG1Q==" saltValue="eI49XK+uWOC0OT8ruxxjI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186</v>
      </c>
      <c r="G1" s="102">
        <f>-326861.54</f>
        <v>-326861.53999999998</v>
      </c>
    </row>
    <row r="2" spans="1:12" ht="18.75" customHeight="1">
      <c r="A2" s="130" t="s">
        <v>181</v>
      </c>
      <c r="B2" s="131" t="s">
        <v>182</v>
      </c>
      <c r="C2" s="132">
        <v>12</v>
      </c>
      <c r="D2" s="133">
        <f>2620*12/6</f>
        <v>5240</v>
      </c>
      <c r="E2" s="134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74</v>
      </c>
      <c r="B3" s="136" t="s">
        <v>183</v>
      </c>
      <c r="C3" s="136">
        <v>1</v>
      </c>
      <c r="D3" s="137">
        <v>8100</v>
      </c>
      <c r="E3" s="134" t="s">
        <v>200</v>
      </c>
      <c r="F3" s="30"/>
      <c r="G3" s="30"/>
      <c r="L3" s="33" t="str">
        <f t="shared" si="0"/>
        <v>ТР</v>
      </c>
    </row>
    <row r="4" spans="1:12" ht="18.75" customHeight="1">
      <c r="A4" s="126" t="s">
        <v>193</v>
      </c>
      <c r="B4" s="127" t="s">
        <v>184</v>
      </c>
      <c r="C4" s="128">
        <v>1</v>
      </c>
      <c r="D4" s="129">
        <v>6742</v>
      </c>
      <c r="E4" s="126" t="s">
        <v>198</v>
      </c>
      <c r="F4" s="30"/>
      <c r="G4" s="30"/>
      <c r="L4" s="33" t="str">
        <f t="shared" si="0"/>
        <v>ТР</v>
      </c>
    </row>
    <row r="5" spans="1:12" ht="18.75" customHeight="1">
      <c r="A5" s="45" t="s">
        <v>191</v>
      </c>
      <c r="B5" s="119" t="s">
        <v>184</v>
      </c>
      <c r="C5" s="43">
        <v>1</v>
      </c>
      <c r="D5" s="47">
        <v>306520</v>
      </c>
      <c r="E5" s="4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192</v>
      </c>
      <c r="B6" s="125" t="s">
        <v>184</v>
      </c>
      <c r="C6" s="43">
        <v>1</v>
      </c>
      <c r="D6" s="47">
        <v>4524</v>
      </c>
      <c r="E6" s="45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20" t="s">
        <v>194</v>
      </c>
      <c r="B7" s="121" t="s">
        <v>184</v>
      </c>
      <c r="C7" s="122">
        <v>1</v>
      </c>
      <c r="D7" s="123">
        <v>250</v>
      </c>
      <c r="E7" s="124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75</v>
      </c>
      <c r="G12" s="114">
        <v>1200</v>
      </c>
      <c r="L12" s="33">
        <f t="shared" si="0"/>
        <v>0</v>
      </c>
    </row>
    <row r="13" spans="1:12" ht="31.5">
      <c r="A13" s="30"/>
      <c r="F13" s="113" t="s">
        <v>77</v>
      </c>
      <c r="G13" s="114">
        <v>8100</v>
      </c>
      <c r="L13" s="33">
        <f t="shared" si="0"/>
        <v>0</v>
      </c>
    </row>
    <row r="14" spans="1:12" ht="31.5">
      <c r="A14" s="30"/>
      <c r="F14" s="113" t="s">
        <v>78</v>
      </c>
      <c r="G14" s="115">
        <v>5240</v>
      </c>
      <c r="L14" s="33">
        <f t="shared" si="0"/>
        <v>0</v>
      </c>
    </row>
    <row r="15" spans="1:12" ht="31.5">
      <c r="A15" s="30"/>
      <c r="F15" s="113" t="s">
        <v>201</v>
      </c>
      <c r="G15" s="114">
        <v>20000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196846.32</v>
      </c>
      <c r="C39" s="38" t="s">
        <v>69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196846.32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67963.08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67963.08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45426.12</v>
      </c>
      <c r="C41" s="38" t="s">
        <v>70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45426.12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42256.800000000003</v>
      </c>
      <c r="C42" s="38" t="s">
        <v>69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42256.800000000003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12324.96</v>
      </c>
      <c r="C44" s="38" t="s">
        <v>71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12324.96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46834.68</v>
      </c>
      <c r="C45" s="38" t="s">
        <v>70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46834.68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140503.92000000001</v>
      </c>
      <c r="C46" s="38" t="s">
        <v>69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140503.92000000001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fWsv0F9k4r1GhR25TvwS3PkMQVlrluz7nPDA4XN6X1YPK/BHW6tmzPIDVH9FqZqOiEi4AFIK6xQEfB56F3dIUg==" saltValue="TMoa48b6RfR3QoEMBGyIG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185</v>
      </c>
      <c r="F1" s="60">
        <v>2934.5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186549.43000000005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712536.53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545622.17000000004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F1*4.74*12</f>
        <v>166914.36000000002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682186.83000000007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682186.83000000007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682186.83000000007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216899.13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9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9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9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9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8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8"/>
      <c r="N26" s="63"/>
    </row>
    <row r="27" spans="1:15" ht="18.75" customHeight="1">
      <c r="A27" s="70" t="s">
        <v>108</v>
      </c>
      <c r="B27" s="75" t="s">
        <v>4</v>
      </c>
      <c r="C27" s="86">
        <v>33172.89</v>
      </c>
      <c r="D27" s="81" t="s">
        <v>60</v>
      </c>
      <c r="E27" s="64"/>
      <c r="F27" s="64"/>
      <c r="G27" s="64"/>
      <c r="H27" s="64"/>
      <c r="I27" s="64"/>
      <c r="J27" s="64"/>
      <c r="M27" s="168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8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8"/>
      <c r="N29" s="63"/>
    </row>
    <row r="30" spans="1:15" ht="18.75" customHeight="1">
      <c r="A30" s="70" t="s">
        <v>111</v>
      </c>
      <c r="B30" s="75" t="s">
        <v>18</v>
      </c>
      <c r="C30" s="86">
        <v>35906.910000000003</v>
      </c>
      <c r="D30" s="81" t="s">
        <v>66</v>
      </c>
      <c r="E30" s="64"/>
      <c r="F30" s="64"/>
      <c r="G30" s="64"/>
      <c r="H30" s="64"/>
      <c r="I30" s="64"/>
      <c r="J30" s="64"/>
      <c r="M30" s="168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8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8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8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8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29603.25</v>
      </c>
      <c r="F37" s="94" t="s">
        <v>170</v>
      </c>
      <c r="G37" s="66"/>
      <c r="H37" s="66"/>
      <c r="I37" s="66"/>
      <c r="L37" s="63"/>
      <c r="M37" s="167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25967.76315789474</v>
      </c>
      <c r="D38" s="94" t="s">
        <v>168</v>
      </c>
      <c r="E38" s="68"/>
      <c r="G38" s="67"/>
      <c r="H38" s="67"/>
      <c r="L38" s="63"/>
      <c r="M38" s="167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20881.339999999993</v>
      </c>
      <c r="D39" s="94" t="s">
        <v>169</v>
      </c>
      <c r="E39" s="68"/>
      <c r="G39" s="67"/>
      <c r="H39" s="67"/>
      <c r="L39" s="63"/>
      <c r="M39" s="167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8721.9100000000071</v>
      </c>
      <c r="D40" s="80" t="s">
        <v>59</v>
      </c>
      <c r="E40" s="68"/>
      <c r="G40" s="67"/>
      <c r="H40" s="67"/>
      <c r="L40" s="63"/>
      <c r="M40" s="167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29603.25</v>
      </c>
      <c r="D41" s="80" t="s">
        <v>59</v>
      </c>
      <c r="E41" s="68"/>
      <c r="G41" s="67"/>
      <c r="H41" s="67"/>
      <c r="L41" s="63"/>
      <c r="M41" s="167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29603.25</v>
      </c>
      <c r="D42" s="80" t="s">
        <v>59</v>
      </c>
      <c r="E42" s="68"/>
      <c r="G42" s="67"/>
      <c r="H42" s="67"/>
      <c r="L42" s="63"/>
      <c r="M42" s="167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7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7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82375.3</v>
      </c>
      <c r="F45" s="94" t="s">
        <v>170</v>
      </c>
      <c r="G45" s="66"/>
      <c r="H45" s="66"/>
      <c r="L45" s="63"/>
      <c r="M45" s="167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6088.344419807835</v>
      </c>
      <c r="D46" s="94" t="s">
        <v>171</v>
      </c>
      <c r="E46" s="68"/>
      <c r="G46" s="67"/>
      <c r="H46" s="67"/>
      <c r="L46" s="63"/>
      <c r="M46" s="167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80525.479999999981</v>
      </c>
      <c r="D47" s="94" t="s">
        <v>169</v>
      </c>
      <c r="E47" s="68"/>
      <c r="G47" s="67"/>
      <c r="H47" s="67"/>
      <c r="L47" s="63"/>
      <c r="M47" s="167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1849.8200000000215</v>
      </c>
      <c r="D48" s="80" t="s">
        <v>59</v>
      </c>
      <c r="E48" s="68"/>
      <c r="G48" s="67"/>
      <c r="H48" s="67"/>
      <c r="L48" s="63"/>
      <c r="M48" s="167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82375.3</v>
      </c>
      <c r="D49" s="80" t="s">
        <v>59</v>
      </c>
      <c r="E49" s="68"/>
      <c r="G49" s="67"/>
      <c r="H49" s="67"/>
      <c r="L49" s="63"/>
      <c r="M49" s="167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82375.3</v>
      </c>
      <c r="D50" s="80" t="s">
        <v>59</v>
      </c>
      <c r="E50" s="68"/>
      <c r="G50" s="67"/>
      <c r="H50" s="67"/>
      <c r="L50" s="63"/>
      <c r="M50" s="167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7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7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96042.47000000003</v>
      </c>
      <c r="F53" s="94" t="s">
        <v>170</v>
      </c>
      <c r="G53" s="66"/>
      <c r="H53" s="66"/>
      <c r="L53" s="63"/>
      <c r="M53" s="167"/>
      <c r="N53" s="63"/>
      <c r="O53" s="63"/>
    </row>
    <row r="54" spans="1:15" ht="18.75" customHeight="1">
      <c r="A54" s="73" t="s">
        <v>133</v>
      </c>
      <c r="B54" s="75" t="s">
        <v>37</v>
      </c>
      <c r="C54" s="99">
        <v>6224.3985742060941</v>
      </c>
      <c r="D54" s="94" t="s">
        <v>171</v>
      </c>
      <c r="E54" s="69"/>
      <c r="F54" s="89"/>
      <c r="G54" s="64"/>
      <c r="H54" s="64"/>
      <c r="L54" s="63"/>
      <c r="M54" s="167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91034.239999999991</v>
      </c>
      <c r="D55" s="94" t="s">
        <v>169</v>
      </c>
      <c r="E55" s="69"/>
      <c r="G55" s="64"/>
      <c r="H55" s="64"/>
      <c r="L55" s="63"/>
      <c r="M55" s="167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5008.2300000000396</v>
      </c>
      <c r="D56" s="80" t="s">
        <v>59</v>
      </c>
      <c r="E56" s="69"/>
      <c r="G56" s="64"/>
      <c r="H56" s="64"/>
      <c r="L56" s="63"/>
      <c r="M56" s="167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96042.47000000003</v>
      </c>
      <c r="D57" s="80" t="s">
        <v>59</v>
      </c>
      <c r="E57" s="69"/>
      <c r="G57" s="64"/>
      <c r="H57" s="64"/>
      <c r="L57" s="63"/>
      <c r="M57" s="167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96042.47000000003</v>
      </c>
      <c r="D58" s="80" t="s">
        <v>59</v>
      </c>
      <c r="E58" s="69"/>
      <c r="G58" s="64"/>
      <c r="H58" s="64"/>
      <c r="L58" s="63"/>
      <c r="M58" s="167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7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7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55</v>
      </c>
      <c r="E61" s="95">
        <v>57614.840000000004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9">
        <v>101.62960611031734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70460.780000000042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57614.840000000004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57614.840000000004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9">
        <v>0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0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9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2021-03-16T06:14:48Z</dcterms:modified>
</cp:coreProperties>
</file>