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1" i="1"/>
  <c r="G118" i="1"/>
  <c r="D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G102" i="1"/>
  <c r="F102" i="1"/>
  <c r="J101" i="1"/>
  <c r="J96" i="1"/>
  <c r="J95" i="1"/>
  <c r="A97" i="1"/>
  <c r="A96" i="1"/>
  <c r="G94" i="1"/>
  <c r="F94" i="1"/>
  <c r="D94" i="1"/>
  <c r="K94" i="1"/>
  <c r="F118" i="1" l="1"/>
  <c r="A122" i="1"/>
  <c r="A125" i="1"/>
  <c r="A118" i="1"/>
  <c r="A119" i="1"/>
  <c r="A99" i="1"/>
  <c r="F134" i="1"/>
  <c r="A141" i="1"/>
  <c r="A94" i="1"/>
  <c r="A95" i="1"/>
  <c r="A100" i="1"/>
  <c r="A123" i="1"/>
  <c r="A101" i="1"/>
  <c r="A137" i="1"/>
  <c r="A120" i="1"/>
  <c r="A105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3" i="1" l="1"/>
  <c r="A173" i="1" s="1"/>
  <c r="I173" i="1" s="1"/>
  <c r="N186" i="1"/>
  <c r="A186" i="1" s="1"/>
  <c r="I186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59" i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66" i="1"/>
  <c r="F186" i="1"/>
  <c r="H173" i="1"/>
  <c r="H176" i="1"/>
  <c r="H166" i="1"/>
  <c r="F181" i="1"/>
  <c r="F180" i="1"/>
  <c r="H175" i="1"/>
  <c r="F173" i="1"/>
  <c r="H170" i="1"/>
  <c r="F168" i="1"/>
  <c r="H171" i="1"/>
  <c r="H168" i="1"/>
  <c r="F165" i="1"/>
  <c r="F171" i="1"/>
  <c r="H165" i="1"/>
  <c r="F167" i="1"/>
  <c r="F170" i="1"/>
  <c r="H178" i="1"/>
  <c r="H180" i="1"/>
  <c r="F172" i="1"/>
  <c r="H179" i="1"/>
  <c r="F175" i="1"/>
  <c r="F177" i="1"/>
  <c r="F187" i="1"/>
  <c r="H167" i="1"/>
  <c r="H177" i="1"/>
  <c r="H172" i="1"/>
  <c r="A159" i="1"/>
  <c r="A158" i="1"/>
  <c r="E155" i="1"/>
  <c r="H164" i="1" l="1"/>
  <c r="H184" i="1"/>
  <c r="H182" i="1"/>
  <c r="F164" i="1"/>
  <c r="H181" i="1"/>
  <c r="H187" i="1"/>
  <c r="F179" i="1"/>
  <c r="F178" i="1"/>
  <c r="F176" i="1"/>
  <c r="H186" i="1"/>
  <c r="F185" i="1"/>
  <c r="F184" i="1"/>
  <c r="F182" i="1"/>
  <c r="H169" i="1"/>
  <c r="F169" i="1"/>
  <c r="H185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<sst xmlns="http://schemas.openxmlformats.org/spreadsheetml/2006/main" count="556" uniqueCount="205">
  <si>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</si>
  <si>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</si>
  <si>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</si>
  <si>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</si>
  <si>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</si>
  <si>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</si>
  <si>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</si>
  <si>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</si>
  <si>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</si>
  <si>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</si>
  <si>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</si>
  <si>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</si>
  <si>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</si>
  <si>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</si>
  <si>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</si>
  <si>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</si>
  <si>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</si>
  <si>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</si>
  <si>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</si>
  <si>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</si>
  <si>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</si>
  <si>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</si>
  <si>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</si>
  <si>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</si>
  <si>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</si>
  <si>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</si>
  <si>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</si>
  <si>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</si>
  <si>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</si>
  <si>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</si>
  <si>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</si>
  <si>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</si>
  <si>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</si>
  <si>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</si>
  <si>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</si>
  <si>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</si>
  <si>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</si>
  <si>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</si>
  <si>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</si>
  <si>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</si>
  <si>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</si>
  <si>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</si>
  <si>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</si>
  <si>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</si>
  <si>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</si>
  <si>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</si>
  <si>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</si>
  <si>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</si>
  <si>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</si>
  <si>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</si>
  <si>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</si>
  <si>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</si>
  <si>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</si>
  <si>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</si>
  <si>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</si>
  <si>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</si>
  <si>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</si>
  <si>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</si>
  <si>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</si>
  <si>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</si>
  <si>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</si>
  <si>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</si>
  <si>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</si>
  <si>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</si>
  <si>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</si>
  <si>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</si>
  <si>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</si>
  <si>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</si>
  <si>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</si>
  <si>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</si>
  <si>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</si>
  <si>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</si>
  <si>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</si>
  <si>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</si>
  <si>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</si>
  <si>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</si>
  <si>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</si>
  <si>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</si>
  <si>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</si>
  <si>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</si>
  <si>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</si>
  <si>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</si>
  <si>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</si>
  <si>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</si>
  <si>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</si>
  <si>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</si>
  <si>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</si>
  <si>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</si>
  <si>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</si>
  <si>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</si>
  <si>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</si>
  <si>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</si>
  <si>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</si>
  <si>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</si>
  <si>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</si>
  <si>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</si>
  <si>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</si>
  <si>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</si>
  <si>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</si>
  <si>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</si>
  <si>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</si>
  <si>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</si>
  <si>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</si>
  <si>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</si>
  <si>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</si>
  <si>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</si>
  <si>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</si>
  <si>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</si>
  <si>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</si>
  <si>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</si>
  <si>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</si>
  <si>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</si>
  <si>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</si>
  <si>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</si>
  <si>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</si>
  <si>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</si>
  <si>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</si>
  <si>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</si>
  <si>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</si>
  <si>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</si>
  <si>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</si>
  <si>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</si>
  <si>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</si>
  <si>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</si>
  <si>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</si>
  <si>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</si>
  <si>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</si>
  <si>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</si>
  <si>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</si>
  <si>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</si>
  <si>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</si>
  <si>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</si>
  <si>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</si>
  <si>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</si>
  <si>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</si>
  <si>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</si>
  <si>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</si>
  <si>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</si>
  <si>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</si>
  <si>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</si>
  <si>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</si>
  <si>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</si>
  <si>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</si>
  <si>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</si>
  <si>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</si>
  <si>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</si>
  <si>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</si>
  <si>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</si>
  <si>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</si>
  <si>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</si>
  <si>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</si>
  <si>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</si>
  <si>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</si>
  <si>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</si>
  <si>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</si>
  <si>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</si>
  <si>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</si>
  <si>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</si>
  <si>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</si>
  <si>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</si>
  <si>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</si>
  <si>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</si>
  <si>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</si>
  <si>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</si>
  <si>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</si>
  <si>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</si>
  <si>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</si>
  <si>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</si>
  <si>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</si>
  <si>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</si>
  <si>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</si>
  <si>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</si>
  <si>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</si>
  <si>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</si>
  <si>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</si>
  <si>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</si>
  <si>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</si>
  <si>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</si>
  <si>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10</t>
  </si>
  <si>
    <t>Отчет об исполнении договора управления многоквартирного дома 
Мамина-Сибиряка, 10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</si>
  <si>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</si>
  <si>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</si>
  <si>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</si>
  <si>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</si>
  <si>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</si>
  <si>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</si>
  <si>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</si>
  <si>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</si>
  <si>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</si>
  <si>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Ремонт прибора учета тепловой энергии.</t>
  </si>
  <si>
    <t>разово</t>
  </si>
  <si>
    <t xml:space="preserve">  -  техническое обслуживание охранной сигнализации</t>
  </si>
  <si>
    <t xml:space="preserve">  -  ремонт подъезда</t>
  </si>
  <si>
    <t>Приобретение и установка таблички по пожарной безопасности.</t>
  </si>
  <si>
    <t>Приобретение новогодней елки и гирлянды.</t>
  </si>
  <si>
    <t>АВР 1/20 от 07.04.2020, чек Рич Фемили</t>
  </si>
  <si>
    <t xml:space="preserve"> АВР 2/20 от 07.04.2020, счет №18 от 13.02.2020</t>
  </si>
  <si>
    <t>АВР 3/20 от 07.04.2020, счет от 12.03.2020</t>
  </si>
  <si>
    <t>Монтаж системы диспетчеризации лифта.</t>
  </si>
  <si>
    <t>Замена общедомовых приборов учета электрической энергии и трансформаторов тока.</t>
  </si>
  <si>
    <t>АВР 5/20 от 05.11.2020</t>
  </si>
  <si>
    <t>Приобретение и укладка грязезащитного коврика в тамбур подъезда.</t>
  </si>
  <si>
    <t>АВР 6/20 от 03.12.20, счет №96 от 10.11.2020</t>
  </si>
  <si>
    <t>АВР 4/20 от 31.12.2020, Решение, счет №177 от 07.10.2020</t>
  </si>
  <si>
    <t>АВР 7/20 от 27.01.2021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</si>
</sst>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1" fillId="0" borderId="0"/>
  </cellStyleXfs>
  <cellXfs count="183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22" fillId="0" borderId="0" xfId="5" applyNumberFormat="1" applyFont="1" applyFill="1" applyBorder="1" applyAlignment="1"/>
    <xf numFmtId="0" fontId="7" fillId="0" borderId="0" xfId="5" applyBorder="1" applyAlignment="1">
      <alignment horizontal="center"/>
    </xf>
    <xf numFmtId="0" fontId="7" fillId="0" borderId="0" xfId="5" applyFill="1" applyBorder="1" applyAlignment="1">
      <alignment horizontal="center"/>
    </xf>
    <xf numFmtId="0" fontId="7" fillId="0" borderId="0" xfId="5" applyNumberFormat="1" applyBorder="1" applyAlignment="1">
      <alignment horizontal="center"/>
    </xf>
    <xf numFmtId="0" fontId="7" fillId="0" borderId="0" xfId="5" applyFill="1" applyBorder="1" applyAlignment="1"/>
    <xf numFmtId="4" fontId="7" fillId="0" borderId="0" xfId="5" applyNumberFormat="1" applyBorder="1" applyAlignment="1">
      <alignment vertical="center"/>
    </xf>
    <xf numFmtId="4" fontId="7" fillId="0" borderId="0" xfId="5" applyNumberFormat="1" applyFill="1" applyBorder="1" applyAlignment="1">
      <alignment vertical="center"/>
    </xf>
    <xf numFmtId="4" fontId="0" fillId="0" borderId="0" xfId="0" applyNumberFormat="1" applyBorder="1"/>
    <xf numFmtId="0" fontId="15" fillId="0" borderId="0" xfId="0" applyFont="1" applyBorder="1" applyAlignment="1">
      <alignment wrapText="1"/>
    </xf>
    <xf numFmtId="4" fontId="15" fillId="0" borderId="0" xfId="0" applyNumberFormat="1" applyFont="1" applyBorder="1"/>
    <xf numFmtId="0" fontId="5" fillId="0" borderId="0" xfId="5" applyFont="1" applyFill="1" applyBorder="1" applyAlignment="1">
      <alignment wrapText="1"/>
    </xf>
    <xf numFmtId="0" fontId="5" fillId="0" borderId="0" xfId="5" applyFont="1" applyFill="1" applyBorder="1" applyAlignment="1">
      <alignment horizontal="center"/>
    </xf>
    <xf numFmtId="1" fontId="7" fillId="0" borderId="0" xfId="5" applyNumberFormat="1" applyFill="1" applyBorder="1" applyAlignment="1">
      <alignment horizontal="center"/>
    </xf>
    <xf numFmtId="0" fontId="4" fillId="0" borderId="0" xfId="5" applyFont="1" applyFill="1" applyBorder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7" fillId="0" borderId="0" xfId="5" applyNumberForma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6" applyFont="1" applyFill="1" applyBorder="1" applyAlignment="1"/>
    <xf numFmtId="0" fontId="1" fillId="0" borderId="0" xfId="6" applyFont="1" applyFill="1" applyBorder="1" applyAlignment="1">
      <alignment horizontal="center"/>
    </xf>
    <xf numFmtId="1" fontId="1" fillId="0" borderId="0" xfId="6" applyNumberFormat="1" applyFill="1" applyBorder="1" applyAlignment="1">
      <alignment horizontal="center"/>
    </xf>
    <xf numFmtId="4" fontId="1" fillId="0" borderId="0" xfId="6" applyNumberFormat="1" applyFill="1" applyBorder="1" applyAlignment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0" fillId="0" borderId="0" xfId="0" applyFill="1" applyBorder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3" t="s">
        <v>178</v>
      </c>
      <c r="B2" s="173"/>
      <c r="C2" s="173"/>
      <c r="D2" s="173"/>
      <c r="E2" s="173"/>
      <c r="F2" s="173"/>
      <c r="G2" s="173"/>
      <c r="H2" s="173"/>
      <c r="I2" s="173"/>
      <c r="J2" s="17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10"/>
      <c r="L8" s="174"/>
      <c r="M8" s="110"/>
      <c r="N8" s="110"/>
      <c r="O8" s="70" t="s">
        <v>83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10"/>
      <c r="L9" s="174"/>
      <c r="M9" s="110"/>
      <c r="N9" s="110"/>
      <c r="O9" s="70" t="s">
        <v>84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415800.98</v>
      </c>
      <c r="K10" s="110"/>
      <c r="L10" s="174"/>
      <c r="M10" s="110"/>
      <c r="N10" s="110"/>
      <c r="O10" s="70" t="s">
        <v>85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488588.79</v>
      </c>
      <c r="K11" s="110"/>
      <c r="L11" s="174"/>
      <c r="M11" s="110"/>
      <c r="N11" s="110"/>
      <c r="O11" s="70" t="s">
        <v>86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354150.38999999996</v>
      </c>
      <c r="K12" s="110"/>
      <c r="L12" s="174"/>
      <c r="M12" s="110"/>
      <c r="N12" s="110"/>
      <c r="O12" s="70" t="s">
        <v>87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134438.40000000002</v>
      </c>
      <c r="K13" s="110"/>
      <c r="L13" s="174"/>
      <c r="M13" s="110"/>
      <c r="N13" s="110"/>
      <c r="O13" s="70" t="s">
        <v>88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10"/>
      <c r="L14" s="174"/>
      <c r="M14" s="110"/>
      <c r="N14" s="110"/>
      <c r="O14" s="70" t="s">
        <v>89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580416.82000000007</v>
      </c>
      <c r="K15" s="110"/>
      <c r="L15" s="174"/>
      <c r="M15" s="110"/>
      <c r="N15" s="110"/>
      <c r="O15" s="70" t="s">
        <v>90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580416.82000000007</v>
      </c>
      <c r="K16" s="110"/>
      <c r="L16" s="174"/>
      <c r="M16" s="110"/>
      <c r="N16" s="110"/>
      <c r="O16" s="70" t="s">
        <v>91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10"/>
      <c r="L17" s="174"/>
      <c r="M17" s="110"/>
      <c r="N17" s="110"/>
      <c r="O17" s="70" t="s">
        <v>92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10"/>
      <c r="L18" s="174"/>
      <c r="M18" s="110"/>
      <c r="N18" s="110"/>
      <c r="O18" s="70" t="s">
        <v>93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10"/>
      <c r="L19" s="174"/>
      <c r="M19" s="110"/>
      <c r="N19" s="110"/>
      <c r="O19" s="70" t="s">
        <v>94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10"/>
      <c r="L20" s="174"/>
      <c r="M20" s="110"/>
      <c r="N20" s="110"/>
      <c r="O20" s="70" t="s">
        <v>95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580416.82000000007</v>
      </c>
      <c r="K21" s="110"/>
      <c r="L21" s="174"/>
      <c r="M21" s="110"/>
      <c r="N21" s="110"/>
      <c r="O21" s="70" t="s">
        <v>96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10"/>
      <c r="L22" s="174"/>
      <c r="M22" s="110"/>
      <c r="N22" s="110"/>
      <c r="O22" s="70" t="s">
        <v>97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10"/>
      <c r="L23" s="174"/>
      <c r="M23" s="110"/>
      <c r="N23" s="110"/>
      <c r="O23" s="70" t="s">
        <v>98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323972.94999999995</v>
      </c>
      <c r="K24" s="110"/>
      <c r="L24" s="174"/>
      <c r="M24" s="110"/>
      <c r="N24" s="110"/>
      <c r="O24" s="70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0"/>
      <c r="L27" s="17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68115.48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10"/>
      <c r="L28" s="17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1"/>
      <c r="C29" s="151"/>
      <c r="D29" s="151"/>
      <c r="E29" s="151"/>
      <c r="F29" s="152">
        <f>VLOOKUP(A29,ПТО!$A$39:$D$53,2,FALSE)</f>
        <v>89401.56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10"/>
      <c r="L29" s="175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46605.36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10"/>
      <c r="L30" s="17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26887.68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10"/>
      <c r="L31" s="17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10"/>
      <c r="L32" s="175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8738.52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10"/>
      <c r="L33" s="17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50190.36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10"/>
      <c r="L34" s="17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Работы по содержанию лифта (лифтов)</v>
      </c>
      <c r="B35" s="151"/>
      <c r="C35" s="151"/>
      <c r="D35" s="151"/>
      <c r="E35" s="151"/>
      <c r="F35" s="152">
        <f>VLOOKUP(A35,ПТО!$A$39:$D$53,2,FALSE)</f>
        <v>53999.4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10"/>
      <c r="L35" s="175"/>
      <c r="M35" s="117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10"/>
      <c r="L36" s="175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10"/>
      <c r="L37" s="175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10"/>
      <c r="L38" s="175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10"/>
      <c r="L39" s="175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10"/>
      <c r="L40" s="175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10"/>
      <c r="L41" s="175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10"/>
      <c r="L42" s="175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освидетельствование лифта.</v>
      </c>
      <c r="B43" s="151"/>
      <c r="C43" s="151"/>
      <c r="D43" s="151"/>
      <c r="E43" s="151"/>
      <c r="F43" s="152">
        <f>VLOOKUP(A43,ПТО!$A$2:$D$31,4,FALSE)</f>
        <v>8100</v>
      </c>
      <c r="G43" s="152"/>
      <c r="H43" s="19" t="str">
        <f>VLOOKUP(A43,ПТО!$A$2:$D$31,2,FALSE)</f>
        <v>ежегодно</v>
      </c>
      <c r="I43" s="153">
        <f>VLOOKUP(A43,ПТО!$A$2:$D$31,3,FALSE)</f>
        <v>1</v>
      </c>
      <c r="J43" s="153"/>
      <c r="K43" s="110"/>
      <c r="L43" s="175"/>
      <c r="M43" s="117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1" t="str">
        <f>ПТО!A3</f>
        <v>Техническое обслуживание охранной сигнализации.</v>
      </c>
      <c r="B44" s="151"/>
      <c r="C44" s="151"/>
      <c r="D44" s="151"/>
      <c r="E44" s="151"/>
      <c r="F44" s="152">
        <f>VLOOKUP(A44,ПТО!$A$2:$D$31,4,FALSE)</f>
        <v>21000</v>
      </c>
      <c r="G44" s="152"/>
      <c r="H44" s="25" t="str">
        <f>VLOOKUP(A44,ПТО!$A$2:$D$31,2,FALSE)</f>
        <v>ежемесячно</v>
      </c>
      <c r="I44" s="153">
        <f>VLOOKUP(A44,ПТО!$A$2:$D$31,3,FALSE)</f>
        <v>12</v>
      </c>
      <c r="J44" s="153"/>
      <c r="K44" s="110"/>
      <c r="L44" s="175"/>
      <c r="M44" s="117"/>
      <c r="N44" s="110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1" t="str">
        <f>ПТО!A4</f>
        <v>Приобретение новогодней елки и гирлянды.</v>
      </c>
      <c r="B45" s="151"/>
      <c r="C45" s="151"/>
      <c r="D45" s="151"/>
      <c r="E45" s="151"/>
      <c r="F45" s="152">
        <f>VLOOKUP(A45,ПТО!$A$2:$D$31,4,FALSE)</f>
        <v>1200</v>
      </c>
      <c r="G45" s="152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10"/>
      <c r="L45" s="175"/>
      <c r="M45" s="117"/>
      <c r="N45" s="110"/>
      <c r="O45" s="23" t="str">
        <f t="shared" si="1"/>
        <v>Приобретение новогодней елки и гирлянды.</v>
      </c>
      <c r="R45" s="22" t="s">
        <v>72</v>
      </c>
    </row>
    <row r="46" spans="1:18" ht="51" customHeight="1" outlineLevel="1">
      <c r="A46" s="151" t="str">
        <f>ПТО!A5</f>
        <v>Ремонт прибора учета тепловой энергии.</v>
      </c>
      <c r="B46" s="151"/>
      <c r="C46" s="151"/>
      <c r="D46" s="151"/>
      <c r="E46" s="151"/>
      <c r="F46" s="152">
        <f>VLOOKUP(A46,ПТО!$A$2:$D$31,4,FALSE)</f>
        <v>4484</v>
      </c>
      <c r="G46" s="152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10"/>
      <c r="L46" s="175"/>
      <c r="M46" s="117"/>
      <c r="N46" s="110"/>
      <c r="O46" s="23" t="str">
        <f t="shared" si="1"/>
        <v>Ремонт прибора учета тепловой энергии.</v>
      </c>
      <c r="R46" s="22" t="s">
        <v>72</v>
      </c>
    </row>
    <row r="47" spans="1:18" ht="51" customHeight="1" outlineLevel="1">
      <c r="A47" s="151" t="str">
        <f>ПТО!A6</f>
        <v>Приобретение и установка таблички по пожарной безопасности.</v>
      </c>
      <c r="B47" s="151"/>
      <c r="C47" s="151"/>
      <c r="D47" s="151"/>
      <c r="E47" s="151"/>
      <c r="F47" s="152">
        <f>VLOOKUP(A47,ПТО!$A$2:$D$31,4,FALSE)</f>
        <v>250</v>
      </c>
      <c r="G47" s="152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10"/>
      <c r="L47" s="175"/>
      <c r="M47" s="117"/>
      <c r="N47" s="110"/>
      <c r="O47" s="23" t="str">
        <f t="shared" si="1"/>
        <v>Приобретение и установка таблички по пожарной безопасности.</v>
      </c>
      <c r="R47" s="22" t="s">
        <v>72</v>
      </c>
    </row>
    <row r="48" spans="1:18" ht="51" customHeight="1" outlineLevel="1">
      <c r="A48" s="151" t="str">
        <f>ПТО!A7</f>
        <v>Монтаж системы диспетчеризации лифта.</v>
      </c>
      <c r="B48" s="151"/>
      <c r="C48" s="151"/>
      <c r="D48" s="151"/>
      <c r="E48" s="151"/>
      <c r="F48" s="152">
        <f>VLOOKUP(A48,ПТО!$A$2:$D$31,4,FALSE)</f>
        <v>39259</v>
      </c>
      <c r="G48" s="152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10"/>
      <c r="L48" s="175"/>
      <c r="M48" s="117"/>
      <c r="N48" s="110"/>
      <c r="O48" s="23" t="str">
        <f t="shared" si="1"/>
        <v>Монтаж системы диспетчеризации лифта.</v>
      </c>
      <c r="R48" s="22" t="s">
        <v>72</v>
      </c>
    </row>
    <row r="49" spans="1:18" ht="51" customHeight="1" outlineLevel="1">
      <c r="A49" s="151" t="str">
        <f>ПТО!A8</f>
        <v>Замена общедомовых приборов учета электрической энергии и трансформаторов тока.</v>
      </c>
      <c r="B49" s="151"/>
      <c r="C49" s="151"/>
      <c r="D49" s="151"/>
      <c r="E49" s="151"/>
      <c r="F49" s="152">
        <f>VLOOKUP(A49,ПТО!$A$2:$D$31,4,FALSE)</f>
        <v>7178.8</v>
      </c>
      <c r="G49" s="152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10"/>
      <c r="L49" s="175"/>
      <c r="M49" s="117"/>
      <c r="N49" s="110"/>
      <c r="O49" s="23" t="str">
        <f t="shared" si="1"/>
        <v>Замена общедомовых приборов учета электрической энергии и трансформаторов тока.</v>
      </c>
      <c r="R49" s="22" t="s">
        <v>72</v>
      </c>
    </row>
    <row r="50" spans="1:18" ht="51" customHeight="1" outlineLevel="1">
      <c r="A50" s="151" t="str">
        <f>ПТО!A9</f>
        <v>Приобретение и укладка грязезащитного коврика в тамбур подъезда.</v>
      </c>
      <c r="B50" s="151"/>
      <c r="C50" s="151"/>
      <c r="D50" s="151"/>
      <c r="E50" s="151"/>
      <c r="F50" s="152">
        <f>VLOOKUP(A50,ПТО!$A$2:$D$31,4,FALSE)</f>
        <v>880</v>
      </c>
      <c r="G50" s="152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10"/>
      <c r="L50" s="175"/>
      <c r="M50" s="117"/>
      <c r="N50" s="110"/>
      <c r="O50" s="23" t="str">
        <f t="shared" si="1"/>
        <v>Приобретение и укладка грязезащитного коврика в тамбур подъезда.</v>
      </c>
      <c r="R50" s="22" t="s">
        <v>72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10"/>
      <c r="L51" s="175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10"/>
      <c r="L52" s="175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10"/>
      <c r="L53" s="175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10"/>
      <c r="L54" s="175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10"/>
      <c r="L55" s="175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10"/>
      <c r="L56" s="175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10"/>
      <c r="L57" s="175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10"/>
      <c r="L58" s="175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10"/>
      <c r="L59" s="175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10"/>
      <c r="L60" s="175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10"/>
      <c r="L61" s="175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10"/>
      <c r="L62" s="175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10"/>
      <c r="L63" s="175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10"/>
      <c r="L64" s="175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10"/>
      <c r="L65" s="175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10"/>
      <c r="L66" s="175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10"/>
      <c r="L67" s="175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10"/>
      <c r="L68" s="175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10"/>
      <c r="L69" s="175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10"/>
      <c r="L70" s="175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7"/>
      <c r="L71" s="175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10"/>
      <c r="L72" s="175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10"/>
      <c r="L75" s="158"/>
      <c r="M75" s="110"/>
      <c r="N75" s="110"/>
      <c r="O75" s="70" t="s">
        <v>100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10"/>
      <c r="L76" s="158"/>
      <c r="M76" s="110"/>
      <c r="N76" s="110"/>
      <c r="O76" s="70" t="s">
        <v>101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10"/>
      <c r="L77" s="158"/>
      <c r="M77" s="110"/>
      <c r="N77" s="110"/>
      <c r="O77" s="70" t="s">
        <v>102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10"/>
      <c r="L78" s="158"/>
      <c r="M78" s="110"/>
      <c r="N78" s="110"/>
      <c r="O78" s="70" t="s">
        <v>103</v>
      </c>
    </row>
    <row r="79" spans="1:16384">
      <c r="A79" s="116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10"/>
      <c r="L81" s="176"/>
      <c r="M81" s="110"/>
      <c r="N81" s="110"/>
      <c r="O81" s="70" t="s">
        <v>104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10"/>
      <c r="L82" s="176"/>
      <c r="M82" s="110"/>
      <c r="N82" s="110"/>
      <c r="O82" s="70" t="s">
        <v>105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203145.44</v>
      </c>
      <c r="K83" s="110"/>
      <c r="L83" s="176"/>
      <c r="M83" s="110"/>
      <c r="N83" s="110"/>
      <c r="O83" s="70" t="s">
        <v>106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10"/>
      <c r="L84" s="176"/>
      <c r="M84" s="110"/>
      <c r="N84" s="110"/>
      <c r="O84" s="70" t="s">
        <v>107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10"/>
      <c r="L85" s="176"/>
      <c r="M85" s="110"/>
      <c r="N85" s="110"/>
      <c r="O85" s="70" t="s">
        <v>108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118417.48</v>
      </c>
      <c r="K86" s="110"/>
      <c r="L86" s="176"/>
      <c r="M86" s="110"/>
      <c r="N86" s="110"/>
      <c r="O86" s="70" t="s">
        <v>109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10"/>
      <c r="L87" s="176"/>
      <c r="M87" s="110"/>
      <c r="N87" s="110"/>
      <c r="O87" s="70" t="s">
        <v>110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10"/>
      <c r="L88" s="176"/>
      <c r="M88" s="110"/>
      <c r="N88" s="110"/>
      <c r="O88" s="70" t="s">
        <v>111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10"/>
      <c r="L89" s="176"/>
      <c r="M89" s="110"/>
      <c r="N89" s="110"/>
      <c r="O89" s="70" t="s">
        <v>112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10"/>
      <c r="L90" s="176"/>
      <c r="M90" s="110"/>
      <c r="N90" s="110"/>
      <c r="O90" s="70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0" t="s">
        <v>48</v>
      </c>
      <c r="B93" s="160"/>
      <c r="C93" s="160"/>
      <c r="D93" s="163" t="s">
        <v>49</v>
      </c>
      <c r="E93" s="163"/>
      <c r="F93" s="10" t="s">
        <v>50</v>
      </c>
      <c r="G93" s="160" t="s">
        <v>51</v>
      </c>
      <c r="H93" s="160"/>
      <c r="I93" s="160"/>
      <c r="J93" s="160"/>
      <c r="K93" s="110"/>
      <c r="L93" s="110"/>
      <c r="M93" s="110"/>
      <c r="N93" s="110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142606.82999999999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125093.71052631579</v>
      </c>
      <c r="L95" s="177"/>
      <c r="O95" s="1" t="s">
        <v>114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177979.81</v>
      </c>
      <c r="L96" s="177"/>
      <c r="O96" s="1" t="s">
        <v>115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0</v>
      </c>
      <c r="L97" s="177"/>
      <c r="O97" s="1" t="s">
        <v>116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142606.82999999999</v>
      </c>
      <c r="L98" s="177"/>
      <c r="O98" s="1" t="s">
        <v>117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142606.82999999999</v>
      </c>
      <c r="L99" s="177"/>
      <c r="O99" s="1" t="s">
        <v>118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119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120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95584.510000000009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7064.6348854397647</v>
      </c>
      <c r="L103" s="177"/>
      <c r="O103" s="1" t="s">
        <v>123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117217.81000000001</v>
      </c>
      <c r="L104" s="177"/>
      <c r="O104" s="1" t="s">
        <v>124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0</v>
      </c>
      <c r="L105" s="177"/>
      <c r="O105" s="1" t="s">
        <v>125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95584.510000000009</v>
      </c>
      <c r="L106" s="177"/>
      <c r="O106" s="1" t="s">
        <v>126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95584.510000000009</v>
      </c>
      <c r="L107" s="177"/>
      <c r="O107" s="1" t="s">
        <v>127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128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129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113612.67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7363.1023979261181</v>
      </c>
      <c r="L111" s="177"/>
      <c r="O111" s="1" t="s">
        <v>131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135183.20000000004</v>
      </c>
      <c r="L112" s="177"/>
      <c r="O112" s="1" t="s">
        <v>132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77"/>
      <c r="O113" s="1" t="s">
        <v>133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113612.67</v>
      </c>
      <c r="L114" s="177"/>
      <c r="O114" s="1" t="s">
        <v>134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113612.67</v>
      </c>
      <c r="L115" s="177"/>
      <c r="O115" s="1" t="s">
        <v>135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136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137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2" t="str">
        <f>IF(VLOOKUP("тко",АО,3,FALSE)&gt;0,VLOOKUP("тко",АО,3,FALSE),0)</f>
        <v>Предоставляется</v>
      </c>
      <c r="E118" s="162"/>
      <c r="F118" s="13" t="str">
        <f>IF(VLOOKUP("тко",АО,3,FALSE)&gt;0,VLOOKUP("тко",АО,4,FALSE),0)</f>
        <v>куб.м.</v>
      </c>
      <c r="G118" s="161">
        <f>VLOOKUP("тко",АО,5,FALSE)</f>
        <v>83010.930000000008</v>
      </c>
      <c r="H118" s="162"/>
      <c r="I118" s="162"/>
      <c r="J118" s="162"/>
      <c r="L118" s="47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146.42699899454942</v>
      </c>
      <c r="L119" s="47"/>
      <c r="O119" s="1" t="s">
        <v>139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89162.079999999987</v>
      </c>
      <c r="L120" s="47"/>
      <c r="O120" s="1" t="s">
        <v>140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83010.930000000008</v>
      </c>
      <c r="L122" s="47"/>
      <c r="O122" s="1" t="s">
        <v>142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83010.930000000008</v>
      </c>
      <c r="L123" s="47"/>
      <c r="O123" s="1" t="s">
        <v>143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1">
        <f>VLOOKUP("гвс",АО,5,FALSE)</f>
        <v>0</v>
      </c>
      <c r="H126" s="162"/>
      <c r="I126" s="162"/>
      <c r="J126" s="162"/>
      <c r="L126" s="47"/>
    </row>
    <row r="127" spans="1:15" ht="32.25" hidden="1" customHeight="1" outlineLevel="2">
      <c r="A127" s="159">
        <f t="shared" ref="A127:A133" si="10">IF(VLOOKUP("гвс",АО,3,FALSE)&gt;0,VLOOKUP(O127,АО,2,FALSE),0)</f>
        <v>0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59">
        <f t="shared" si="10"/>
        <v>0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59">
        <f t="shared" si="10"/>
        <v>0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59">
        <f t="shared" si="10"/>
        <v>0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59">
        <f t="shared" si="10"/>
        <v>0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59">
        <f t="shared" si="10"/>
        <v>0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59">
        <f t="shared" si="10"/>
        <v>0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171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4</v>
      </c>
      <c r="L145" s="15"/>
      <c r="O145" t="s">
        <v>172</v>
      </c>
    </row>
    <row r="146" spans="1:15" ht="30" customHeight="1" outlineLevel="1">
      <c r="A146" s="159" t="s">
        <v>174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271524.44</v>
      </c>
      <c r="O146" t="s">
        <v>173</v>
      </c>
    </row>
    <row r="149" spans="1:15" ht="52.5" customHeight="1">
      <c r="A149" s="155" t="s">
        <v>179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4" t="s">
        <v>188</v>
      </c>
      <c r="B154" s="154"/>
      <c r="C154" s="154"/>
      <c r="D154" s="154"/>
      <c r="E154" s="27">
        <f>ПТО!G1</f>
        <v>15907.26</v>
      </c>
    </row>
    <row r="155" spans="1:15" ht="34.5" customHeight="1">
      <c r="A155" s="156" t="s">
        <v>187</v>
      </c>
      <c r="B155" s="156"/>
      <c r="C155" s="156"/>
      <c r="D155" s="156"/>
      <c r="E155" s="28">
        <f>J13</f>
        <v>134438.40000000002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51" t="str">
        <f t="shared" ref="A158:A163" si="14">IF(N158&gt;0,N158,0)</f>
        <v>Техническое освидетельствование лифта.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8100</v>
      </c>
      <c r="G158" s="152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1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1" t="str">
        <f t="shared" si="14"/>
        <v>Техническое обслуживание охранной сигнализации.</v>
      </c>
      <c r="B159" s="151"/>
      <c r="C159" s="151"/>
      <c r="D159" s="151"/>
      <c r="E159" s="151"/>
      <c r="F159" s="152">
        <f t="shared" si="15"/>
        <v>21000</v>
      </c>
      <c r="G159" s="152"/>
      <c r="H159" s="24" t="str">
        <f t="shared" si="16"/>
        <v>ежемесячно</v>
      </c>
      <c r="I159" s="153">
        <f t="shared" si="17"/>
        <v>12</v>
      </c>
      <c r="J159" s="153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1" t="str">
        <f t="shared" si="14"/>
        <v>Приобретение новогодней елки и гирлянды.</v>
      </c>
      <c r="B160" s="151"/>
      <c r="C160" s="151"/>
      <c r="D160" s="151"/>
      <c r="E160" s="151"/>
      <c r="F160" s="152">
        <f t="shared" si="15"/>
        <v>1200</v>
      </c>
      <c r="G160" s="152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Приобретение новогодней елки и гирлянды.</v>
      </c>
    </row>
    <row r="161" spans="1:14" ht="28.5" customHeight="1">
      <c r="A161" s="151" t="str">
        <f>IF(N161&gt;0,N161,0)</f>
        <v>Ремонт прибора учета тепловой энергии.</v>
      </c>
      <c r="B161" s="151"/>
      <c r="C161" s="151"/>
      <c r="D161" s="151"/>
      <c r="E161" s="151"/>
      <c r="F161" s="152">
        <f t="shared" si="15"/>
        <v>4484</v>
      </c>
      <c r="G161" s="152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Ремонт прибора учета тепловой энергии.</v>
      </c>
    </row>
    <row r="162" spans="1:14" ht="28.5" customHeight="1">
      <c r="A162" s="151" t="str">
        <f t="shared" si="14"/>
        <v>Приобретение и установка таблички по пожарной безопасности.</v>
      </c>
      <c r="B162" s="151"/>
      <c r="C162" s="151"/>
      <c r="D162" s="151"/>
      <c r="E162" s="151"/>
      <c r="F162" s="152">
        <f t="shared" si="15"/>
        <v>250</v>
      </c>
      <c r="G162" s="152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Приобретение и установка таблички по пожарной безопасности.</v>
      </c>
    </row>
    <row r="163" spans="1:14" ht="28.5" customHeight="1">
      <c r="A163" s="151" t="str">
        <f t="shared" si="14"/>
        <v>Монтаж системы диспетчеризации лифта.</v>
      </c>
      <c r="B163" s="151"/>
      <c r="C163" s="151"/>
      <c r="D163" s="151"/>
      <c r="E163" s="151"/>
      <c r="F163" s="152">
        <f t="shared" si="15"/>
        <v>39259</v>
      </c>
      <c r="G163" s="152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Монтаж системы диспетчеризации лифта.</v>
      </c>
    </row>
    <row r="164" spans="1:14" ht="28.5" customHeight="1">
      <c r="A164" s="151" t="str">
        <f t="shared" ref="A164:A187" si="18">IF(N164&gt;0,N164,0)</f>
        <v>Замена общедомовых приборов учета электрической энергии и трансформаторов тока.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7178.8</v>
      </c>
      <c r="G164" s="152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Замена общедомовых приборов учета электрической энергии и трансформаторов тока.</v>
      </c>
    </row>
    <row r="165" spans="1:14" ht="28.5" customHeight="1">
      <c r="A165" s="151" t="str">
        <f t="shared" si="18"/>
        <v>Приобретение и укладка грязезащитного коврика в тамбур подъезда.</v>
      </c>
      <c r="B165" s="151"/>
      <c r="C165" s="151"/>
      <c r="D165" s="151"/>
      <c r="E165" s="151"/>
      <c r="F165" s="152">
        <f t="shared" si="19"/>
        <v>880</v>
      </c>
      <c r="G165" s="152"/>
      <c r="H165" s="29" t="str">
        <f t="shared" si="16"/>
        <v>разово</v>
      </c>
      <c r="I165" s="153">
        <f t="shared" si="20"/>
        <v>1</v>
      </c>
      <c r="J165" s="153"/>
      <c r="M165" s="22" t="s">
        <v>72</v>
      </c>
      <c r="N165" s="1" t="str">
        <v>Приобретение и укладка грязезащитного коврика в тамбур подъезда.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2">
        <f t="shared" si="19"/>
        <v>0</v>
      </c>
      <c r="G166" s="152"/>
      <c r="H166" s="29" t="e">
        <f t="shared" si="16"/>
        <v>#N/A</v>
      </c>
      <c r="I166" s="153" t="e">
        <f t="shared" si="20"/>
        <v>#N/A</v>
      </c>
      <c r="J166" s="153"/>
      <c r="M166" s="22" t="s">
        <v>72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2">
        <f t="shared" si="19"/>
        <v>0</v>
      </c>
      <c r="G167" s="152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54" t="s">
        <v>186</v>
      </c>
      <c r="B190" s="154"/>
      <c r="C190" s="154"/>
      <c r="D190" s="154"/>
      <c r="E190" s="27">
        <f>SUM(F158:G187)</f>
        <v>82351.8</v>
      </c>
    </row>
    <row r="191" spans="1:14" ht="51.75" customHeight="1">
      <c r="A191" s="154" t="s">
        <v>185</v>
      </c>
      <c r="B191" s="154"/>
      <c r="C191" s="154"/>
      <c r="D191" s="154"/>
      <c r="E191" s="27">
        <f>E190+E154-E155</f>
        <v>-36179.340000000026</v>
      </c>
    </row>
    <row r="192" spans="1:14">
      <c r="A192" s="105" t="s">
        <v>175</v>
      </c>
    </row>
    <row r="193" spans="1:10" ht="62.25" customHeight="1">
      <c r="A193" s="179" t="s">
        <v>184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9">
        <f>ПТО!G12</f>
        <v>1200</v>
      </c>
      <c r="I194" s="50" t="s">
        <v>75</v>
      </c>
    </row>
    <row r="195" spans="1:10" ht="18.75" customHeight="1">
      <c r="A195" s="178" t="str">
        <f>ПТО!F13</f>
        <v xml:space="preserve">  -  техническое освидетельствование лифта</v>
      </c>
      <c r="B195" s="178"/>
      <c r="C195" s="178"/>
      <c r="D195" s="178"/>
      <c r="E195" s="178"/>
      <c r="F195" s="178"/>
      <c r="G195" s="178"/>
      <c r="H195" s="49">
        <f>ПТО!G13</f>
        <v>8100</v>
      </c>
      <c r="I195" s="50" t="s">
        <v>75</v>
      </c>
    </row>
    <row r="196" spans="1:10" ht="18.75" customHeight="1">
      <c r="A196" s="178" t="str">
        <f>ПТО!F14</f>
        <v xml:space="preserve">  -  техническое обслуживание охранной сигнализации</v>
      </c>
      <c r="B196" s="178"/>
      <c r="C196" s="178"/>
      <c r="D196" s="178"/>
      <c r="E196" s="178"/>
      <c r="F196" s="178"/>
      <c r="G196" s="178"/>
      <c r="H196" s="49">
        <f>ПТО!G14</f>
        <v>21000</v>
      </c>
      <c r="I196" s="50" t="s">
        <v>75</v>
      </c>
    </row>
    <row r="197" spans="1:10" ht="18.75" customHeight="1">
      <c r="A197" s="178" t="str">
        <f>ПТО!F15</f>
        <v xml:space="preserve">  -  ремонт подъезда</v>
      </c>
      <c r="B197" s="178"/>
      <c r="C197" s="178"/>
      <c r="D197" s="178"/>
      <c r="E197" s="178"/>
      <c r="F197" s="178"/>
      <c r="G197" s="178"/>
      <c r="H197" s="49">
        <f>ПТО!G15</f>
        <v>250000</v>
      </c>
      <c r="I197" s="50" t="s">
        <v>75</v>
      </c>
    </row>
    <row r="198" spans="1:10" ht="18.75" hidden="1" customHeight="1">
      <c r="A198" s="178">
        <f>ПТО!F16</f>
        <v>0</v>
      </c>
      <c r="B198" s="178"/>
      <c r="C198" s="178"/>
      <c r="D198" s="178"/>
      <c r="E198" s="178"/>
      <c r="F198" s="178"/>
      <c r="G198" s="178"/>
      <c r="H198" s="49">
        <f>ПТО!G16</f>
        <v>0</v>
      </c>
      <c r="I198" s="52" t="s">
        <v>75</v>
      </c>
    </row>
    <row r="199" spans="1:10" ht="18.75" hidden="1" customHeight="1">
      <c r="A199" s="178">
        <f>ПТО!F17</f>
        <v>0</v>
      </c>
      <c r="B199" s="178"/>
      <c r="C199" s="178"/>
      <c r="D199" s="178"/>
      <c r="E199" s="178"/>
      <c r="F199" s="178"/>
      <c r="G199" s="178"/>
      <c r="H199" s="49">
        <f>ПТО!G17</f>
        <v>0</v>
      </c>
      <c r="I199" s="50" t="s">
        <v>75</v>
      </c>
    </row>
    <row r="200" spans="1:10" hidden="1">
      <c r="A200" s="178">
        <f>ПТО!F18</f>
        <v>0</v>
      </c>
      <c r="B200" s="178"/>
      <c r="C200" s="178"/>
      <c r="D200" s="178"/>
      <c r="E200" s="178"/>
      <c r="F200" s="178"/>
      <c r="G200" s="178"/>
      <c r="H200" s="49">
        <f>ПТО!G18</f>
        <v>0</v>
      </c>
      <c r="I200" s="50" t="s">
        <v>75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49">
        <f>ПТО!G19</f>
        <v>0</v>
      </c>
      <c r="I201" s="50" t="s">
        <v>75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49">
        <f>ПТО!G20</f>
        <v>0</v>
      </c>
      <c r="I202" s="50" t="s">
        <v>75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49">
        <f>ПТО!G21</f>
        <v>0</v>
      </c>
      <c r="I203" s="50" t="s">
        <v>75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9">
        <f>ПТО!G22</f>
        <v>0</v>
      </c>
      <c r="I204" s="50" t="s">
        <v>75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9">
        <f>ПТО!G23</f>
        <v>0</v>
      </c>
      <c r="I205" s="50" t="s">
        <v>75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9">
        <f>ПТО!G24</f>
        <v>0</v>
      </c>
      <c r="I206" s="50" t="s">
        <v>75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9">
        <f>ПТО!G25</f>
        <v>0</v>
      </c>
      <c r="I207" s="50" t="s">
        <v>75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9">
        <f>ПТО!G26</f>
        <v>0</v>
      </c>
      <c r="I208" s="50" t="s">
        <v>75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9">
        <f>ПТО!G27</f>
        <v>0</v>
      </c>
      <c r="I209" s="50" t="s">
        <v>75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9">
        <f>ПТО!G28</f>
        <v>0</v>
      </c>
      <c r="I210" s="50" t="s">
        <v>75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9">
        <f>ПТО!G29</f>
        <v>0</v>
      </c>
      <c r="I211" s="50" t="s">
        <v>75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9">
        <f>ПТО!G30</f>
        <v>0</v>
      </c>
      <c r="I212" s="50" t="s">
        <v>75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280300</v>
      </c>
      <c r="I214" s="56" t="s">
        <v>78</v>
      </c>
    </row>
  </sheetData>
  <sheetProtection algorithmName="SHA-512" hashValue="JXsbnlGe6mxOvVUACiETbRgLr7MmFhFNn+J1CiXCywDljAulQdobvSUiem6k/9UcZuSfli3HZvA/1gNHnPD4MA==" saltValue="2gqfV0KO+nvu96Ej68/Yf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4" sqref="E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188</v>
      </c>
      <c r="G1" s="102">
        <f>15907.26</f>
        <v>15907.26</v>
      </c>
    </row>
    <row r="2" spans="1:12" ht="18.75" customHeight="1">
      <c r="A2" s="123" t="s">
        <v>73</v>
      </c>
      <c r="B2" s="120" t="s">
        <v>181</v>
      </c>
      <c r="C2" s="121">
        <v>1</v>
      </c>
      <c r="D2" s="119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180</v>
      </c>
      <c r="B3" s="120" t="s">
        <v>182</v>
      </c>
      <c r="C3" s="122">
        <v>12</v>
      </c>
      <c r="D3" s="124">
        <f>1750*12</f>
        <v>21000</v>
      </c>
      <c r="E3" s="31" t="s">
        <v>204</v>
      </c>
      <c r="F3" s="30"/>
      <c r="G3" s="30"/>
      <c r="L3" s="33" t="str">
        <f t="shared" si="0"/>
        <v>ТР</v>
      </c>
    </row>
    <row r="4" spans="1:12" ht="18.75" customHeight="1">
      <c r="A4" s="129" t="s">
        <v>194</v>
      </c>
      <c r="B4" s="130" t="s">
        <v>190</v>
      </c>
      <c r="C4" s="131">
        <v>1</v>
      </c>
      <c r="D4" s="119">
        <v>1200</v>
      </c>
      <c r="E4" s="132" t="s">
        <v>195</v>
      </c>
      <c r="F4" s="30"/>
      <c r="G4" s="30"/>
      <c r="L4" s="33" t="str">
        <f t="shared" si="0"/>
        <v>ТР</v>
      </c>
    </row>
    <row r="5" spans="1:12" ht="18.75" customHeight="1">
      <c r="A5" s="133" t="s">
        <v>189</v>
      </c>
      <c r="B5" s="134" t="s">
        <v>190</v>
      </c>
      <c r="C5" s="135">
        <v>1</v>
      </c>
      <c r="D5" s="125">
        <v>4484</v>
      </c>
      <c r="E5" s="132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36" t="s">
        <v>193</v>
      </c>
      <c r="B6" s="137" t="s">
        <v>190</v>
      </c>
      <c r="C6" s="138">
        <v>1</v>
      </c>
      <c r="D6" s="139">
        <v>250</v>
      </c>
      <c r="E6" s="140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47" t="s">
        <v>198</v>
      </c>
      <c r="B7" s="148" t="s">
        <v>190</v>
      </c>
      <c r="C7" s="138">
        <v>1</v>
      </c>
      <c r="D7" s="149">
        <v>39259</v>
      </c>
      <c r="E7" s="150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41" t="s">
        <v>199</v>
      </c>
      <c r="B8" s="142" t="s">
        <v>190</v>
      </c>
      <c r="C8" s="137">
        <v>1</v>
      </c>
      <c r="D8" s="46">
        <v>7178.8</v>
      </c>
      <c r="E8" s="31" t="s">
        <v>200</v>
      </c>
      <c r="F8" s="45"/>
      <c r="G8" s="45"/>
      <c r="K8" s="43"/>
      <c r="L8" s="33" t="str">
        <f t="shared" si="0"/>
        <v>ТР</v>
      </c>
    </row>
    <row r="9" spans="1:12">
      <c r="A9" s="143" t="s">
        <v>201</v>
      </c>
      <c r="B9" s="144" t="s">
        <v>190</v>
      </c>
      <c r="C9" s="145">
        <v>1</v>
      </c>
      <c r="D9" s="146">
        <v>880</v>
      </c>
      <c r="E9" s="140" t="s">
        <v>202</v>
      </c>
      <c r="F9" s="44"/>
      <c r="G9" s="44"/>
      <c r="K9" s="43"/>
      <c r="L9" s="33" t="str">
        <f t="shared" si="0"/>
        <v>ТР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184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31.5">
      <c r="A14" s="30"/>
      <c r="F14" s="113" t="s">
        <v>191</v>
      </c>
      <c r="G14" s="115">
        <v>21000</v>
      </c>
      <c r="L14" s="33">
        <f t="shared" si="0"/>
        <v>0</v>
      </c>
    </row>
    <row r="15" spans="1:12" ht="15.75">
      <c r="A15" s="30"/>
      <c r="F15" s="113" t="s">
        <v>192</v>
      </c>
      <c r="G15" s="114">
        <v>250000</v>
      </c>
      <c r="L15" s="33">
        <f t="shared" si="0"/>
        <v>0</v>
      </c>
    </row>
    <row r="16" spans="1:12" ht="15.75">
      <c r="A16" s="30"/>
      <c r="F16" s="113"/>
      <c r="G16" s="114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 ht="15.75">
      <c r="A18" s="30"/>
      <c r="F18" s="127"/>
      <c r="G18" s="128"/>
      <c r="L18" s="33">
        <f t="shared" si="0"/>
        <v>0</v>
      </c>
    </row>
    <row r="19" spans="1:12">
      <c r="A19" s="30"/>
      <c r="F19" s="104"/>
      <c r="G19" s="126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68115.48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68115.48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89401.56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89401.56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46605.36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46605.36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26887.68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26887.68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8738.52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8738.52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50190.36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50190.36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53999.4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53999.4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n1y1qN5e44mSxpP6c8CnZEe07T0ITLdrap/zN38kVm/zzeLHEgSu7yP3b/x4T3AyzN0cONNTRoG8OLhO8Do1bg==" saltValue="gents+uBaOjH5ARccehUs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63" sqref="C6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1867.2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415800.98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488588.79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354150.38999999996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F1*6*12</f>
        <v>134438.40000000002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580416.82000000007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580416.82000000007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580416.82000000007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323972.94999999995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106</v>
      </c>
      <c r="B27" s="75" t="s">
        <v>4</v>
      </c>
      <c r="C27" s="86">
        <v>203145.44</v>
      </c>
      <c r="D27" s="81" t="s">
        <v>60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109</v>
      </c>
      <c r="B30" s="75" t="s">
        <v>18</v>
      </c>
      <c r="C30" s="86">
        <v>118417.48</v>
      </c>
      <c r="D30" s="81" t="s">
        <v>66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142606.82999999999</v>
      </c>
      <c r="F37" s="94" t="s">
        <v>168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125093.71052631579</v>
      </c>
      <c r="D38" s="94" t="s">
        <v>166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177979.81</v>
      </c>
      <c r="D39" s="94" t="s">
        <v>167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0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142606.82999999999</v>
      </c>
      <c r="D41" s="80" t="s">
        <v>59</v>
      </c>
      <c r="E41" s="68"/>
      <c r="G41" s="67"/>
      <c r="H41" s="67"/>
      <c r="L41" s="63"/>
      <c r="M41" s="180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142606.82999999999</v>
      </c>
      <c r="D42" s="80" t="s">
        <v>59</v>
      </c>
      <c r="E42" s="68"/>
      <c r="G42" s="67"/>
      <c r="H42" s="67"/>
      <c r="L42" s="63"/>
      <c r="M42" s="180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95584.510000000009</v>
      </c>
      <c r="F45" s="94" t="s">
        <v>168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7064.6348854397647</v>
      </c>
      <c r="D46" s="94" t="s">
        <v>169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117217.81000000001</v>
      </c>
      <c r="D47" s="94" t="s">
        <v>167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95584.510000000009</v>
      </c>
      <c r="D49" s="80" t="s">
        <v>59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95584.510000000009</v>
      </c>
      <c r="D50" s="80" t="s">
        <v>59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113612.67</v>
      </c>
      <c r="F53" s="94" t="s">
        <v>168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131</v>
      </c>
      <c r="B54" s="75" t="s">
        <v>37</v>
      </c>
      <c r="C54" s="99">
        <v>7363.1023979261181</v>
      </c>
      <c r="D54" s="94" t="s">
        <v>169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135183.20000000004</v>
      </c>
      <c r="D55" s="94" t="s">
        <v>167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113612.67</v>
      </c>
      <c r="D57" s="80" t="s">
        <v>59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113612.67</v>
      </c>
      <c r="D58" s="80" t="s">
        <v>59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83010.930000000008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9">
        <v>146.42699899454942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89162.079999999987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83010.930000000008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83010.930000000008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9">
        <v>0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0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9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6">
        <v>4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7">
        <v>271524.44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2021-03-15T02:57:51Z</dcterms:modified>
</cp:coreProperties>
</file>