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J109" i="1"/>
  <c r="J104" i="1"/>
  <c r="J103" i="1"/>
  <c r="A109" i="1"/>
  <c r="A105" i="1"/>
  <c r="G102" i="1"/>
  <c r="J101" i="1"/>
  <c r="J96" i="1"/>
  <c r="J95" i="1"/>
  <c r="A100" i="1"/>
  <c r="A99" i="1"/>
  <c r="A96" i="1"/>
  <c r="A95" i="1"/>
  <c r="G94" i="1"/>
  <c r="D94" i="1"/>
  <c r="A94" i="1"/>
  <c r="K94" i="1"/>
  <c r="F110" i="1" l="1"/>
  <c r="A11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97" i="1"/>
  <c r="A101" i="1"/>
  <c r="A102" i="1"/>
  <c r="A103" i="1"/>
  <c r="A107" i="1"/>
  <c r="A134" i="1"/>
  <c r="A135" i="1"/>
  <c r="A139" i="1"/>
  <c r="F94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H187" i="1"/>
  <c r="F175" i="1"/>
  <c r="H166" i="1"/>
  <c r="F165" i="1"/>
  <c r="F177" i="1"/>
  <c r="H170" i="1"/>
  <c r="H164" i="1"/>
  <c r="F187" i="1"/>
  <c r="H182" i="1"/>
  <c r="H177" i="1"/>
  <c r="F179" i="1"/>
  <c r="F167" i="1"/>
  <c r="F181" i="1"/>
  <c r="F171" i="1"/>
  <c r="F168" i="1"/>
  <c r="H184" i="1"/>
  <c r="F178" i="1"/>
  <c r="F184" i="1"/>
  <c r="H167" i="1"/>
  <c r="F172" i="1"/>
  <c r="H168" i="1"/>
  <c r="F173" i="1"/>
  <c r="F176" i="1"/>
  <c r="H186" i="1"/>
  <c r="H172" i="1"/>
  <c r="H179" i="1"/>
  <c r="H178" i="1"/>
  <c r="H165" i="1"/>
  <c r="H171" i="1"/>
  <c r="F180" i="1"/>
  <c r="H176" i="1"/>
  <c r="H173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<sst xmlns="http://schemas.openxmlformats.org/spreadsheetml/2006/main" count="550" uniqueCount="201">
  <si>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</si>
  <si>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</si>
  <si>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</si>
  <si>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</si>
  <si>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</si>
  <si>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</si>
  <si>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</si>
  <si>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</si>
  <si>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</si>
  <si>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</si>
  <si>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</si>
  <si>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</si>
  <si>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</si>
  <si>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</si>
  <si>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</si>
  <si>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</si>
  <si>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</si>
  <si>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</si>
  <si>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</si>
  <si>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</si>
  <si>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</si>
  <si>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</si>
  <si>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</si>
  <si>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</si>
  <si>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</si>
  <si>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</si>
  <si>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</si>
  <si>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</si>
  <si>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</si>
  <si>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</si>
  <si>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</si>
  <si>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</si>
  <si>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</si>
  <si>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</si>
  <si>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</si>
  <si>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</si>
  <si>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</si>
  <si>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</si>
  <si>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</si>
  <si>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</si>
  <si>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</si>
  <si>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</si>
  <si>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</si>
  <si>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</si>
  <si>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</si>
  <si>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</si>
  <si>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</si>
  <si>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</si>
  <si>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</si>
  <si>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</si>
  <si>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</si>
  <si>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</si>
  <si>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</si>
  <si>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</si>
  <si>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</si>
  <si>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</si>
  <si>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</si>
  <si>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</si>
  <si>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</si>
  <si>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</si>
  <si>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</si>
  <si>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</si>
  <si>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</si>
  <si>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</si>
  <si>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</si>
  <si>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</si>
  <si>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</si>
  <si>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</si>
  <si>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</si>
  <si>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</si>
  <si>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</si>
  <si>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</si>
  <si>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</si>
  <si>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</si>
  <si>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</si>
  <si>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</si>
  <si>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</si>
  <si>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</si>
  <si>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</si>
  <si>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</si>
  <si>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</si>
  <si>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</si>
  <si>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</si>
  <si>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</si>
  <si>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</si>
  <si>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</si>
  <si>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</si>
  <si>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</si>
  <si>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</si>
  <si>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</si>
  <si>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</si>
  <si>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</si>
  <si>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</si>
  <si>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</si>
  <si>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</si>
  <si>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</si>
  <si>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</si>
  <si>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</si>
  <si>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</si>
  <si>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</si>
  <si>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</si>
  <si>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</si>
  <si>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</si>
  <si>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</si>
  <si>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</si>
  <si>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</si>
  <si>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</si>
  <si>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</si>
  <si>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</si>
  <si>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</si>
  <si>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</si>
  <si>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</si>
  <si>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</si>
  <si>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</si>
  <si>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</si>
  <si>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</si>
  <si>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</si>
  <si>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</si>
  <si>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</si>
  <si>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</si>
  <si>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</si>
  <si>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</si>
  <si>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</si>
  <si>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</si>
  <si>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</si>
  <si>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</si>
  <si>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</si>
  <si>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</si>
  <si>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</si>
  <si>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</si>
  <si>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</si>
  <si>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</si>
  <si>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</si>
  <si>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</si>
  <si>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</si>
  <si>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</si>
  <si>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</si>
  <si>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</si>
  <si>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</si>
  <si>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</si>
  <si>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</si>
  <si>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</si>
  <si>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</si>
  <si>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</si>
  <si>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</si>
  <si>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</si>
  <si>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</si>
  <si>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</si>
  <si>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</si>
  <si>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</si>
  <si>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</si>
  <si>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</si>
  <si>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</si>
  <si>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</si>
  <si>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</si>
  <si>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</si>
  <si>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</si>
  <si>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</si>
  <si>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</si>
  <si>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</si>
  <si>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</si>
  <si>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</si>
  <si>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</si>
  <si>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</si>
  <si>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</si>
  <si>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</si>
  <si>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</si>
  <si>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</si>
  <si>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</si>
  <si>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</si>
  <si>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</si>
  <si>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</si>
  <si>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</si>
  <si>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</si>
  <si>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</si>
  <si>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</si>
  <si>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</si>
  <si>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</si>
  <si>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</si>
  <si>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</si>
  <si>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Чернышевского, 17А</t>
  </si>
  <si>
    <t>Отчет об исполнении договора управления многоквартирного дома 
Чернышевского, 17А в части текущего ремонта</t>
  </si>
  <si>
    <t>ежегодно</t>
  </si>
  <si>
    <t>разово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</si>
  <si>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</si>
  <si>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</si>
  <si>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</si>
  <si>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</si>
  <si>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</si>
  <si>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</si>
  <si>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</si>
  <si>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</si>
  <si>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Ремонт покрытия кровли на декоративном балконе.</t>
  </si>
  <si>
    <t>Благоустройство в арке дома.</t>
  </si>
  <si>
    <t>Восстановление водосточной трубы в арке и замена 2-х отмётов.</t>
  </si>
  <si>
    <t>Аварийная замена участка трубы на стояке ГВС (кв.11)</t>
  </si>
  <si>
    <t>АВР 3/20 от 08.06.2020, Решение, счет №26/05-20 от 26.05.2020</t>
  </si>
  <si>
    <t>АВР 4/20 от 11.12.2020, Решение, счет №7 от 30.06.2020</t>
  </si>
  <si>
    <t>АВР 3/20 от 23.10.2020, Решение, счет №30/06-20 от 30.06.2020</t>
  </si>
  <si>
    <t>АВР 2/20 от 08.12.2020</t>
  </si>
  <si>
    <t>АВР 1/20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</si>
</sst>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</cellStyleXfs>
  <cellXfs count="17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2" fontId="15" fillId="0" borderId="0" xfId="0" applyNumberFormat="1" applyFont="1" applyFill="1" applyBorder="1" applyAlignment="1">
      <alignment wrapText="1"/>
    </xf>
    <xf numFmtId="4" fontId="14" fillId="0" borderId="0" xfId="0" applyNumberFormat="1" applyFont="1" applyBorder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22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7" fillId="0" borderId="0" xfId="5" applyFill="1" applyBorder="1" applyAlignment="1">
      <alignment horizontal="center"/>
    </xf>
    <xf numFmtId="4" fontId="7" fillId="0" borderId="0" xfId="5" applyNumberFormat="1" applyFill="1" applyBorder="1" applyAlignment="1"/>
    <xf numFmtId="0" fontId="22" fillId="0" borderId="0" xfId="5" applyFont="1" applyFill="1" applyBorder="1" applyAlignment="1">
      <alignment wrapText="1"/>
    </xf>
    <xf numFmtId="0" fontId="4" fillId="0" borderId="0" xfId="5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1" fillId="0" borderId="0" xfId="5" applyFont="1" applyFill="1" applyBorder="1"/>
    <xf numFmtId="0" fontId="1" fillId="0" borderId="0" xfId="4" applyFont="1" applyFill="1" applyBorder="1" applyAlignment="1"/>
    <xf numFmtId="0" fontId="0" fillId="0" borderId="0" xfId="0" applyFill="1" applyBorder="1"/>
    <xf numFmtId="0" fontId="6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1" sqref="K8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3" t="s">
        <v>180</v>
      </c>
      <c r="B2" s="163"/>
      <c r="C2" s="163"/>
      <c r="D2" s="163"/>
      <c r="E2" s="163"/>
      <c r="F2" s="163"/>
      <c r="G2" s="163"/>
      <c r="H2" s="163"/>
      <c r="I2" s="163"/>
      <c r="J2" s="16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43831</v>
      </c>
      <c r="K4" s="111"/>
      <c r="L4" s="111"/>
      <c r="M4" s="111"/>
      <c r="N4" s="111"/>
    </row>
    <row r="5" spans="1:18">
      <c r="A5" s="1" t="s">
        <v>1</v>
      </c>
      <c r="E5" s="118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1"/>
      <c r="L8" s="164"/>
      <c r="M8" s="111"/>
      <c r="N8" s="111"/>
      <c r="O8" s="71" t="s">
        <v>85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1"/>
      <c r="L9" s="164"/>
      <c r="M9" s="111"/>
      <c r="N9" s="111"/>
      <c r="O9" s="71" t="s">
        <v>86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128026.99199999997</v>
      </c>
      <c r="K10" s="111"/>
      <c r="L10" s="164"/>
      <c r="M10" s="111"/>
      <c r="N10" s="111"/>
      <c r="O10" s="71" t="s">
        <v>87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583312.71200000017</v>
      </c>
      <c r="K11" s="111"/>
      <c r="L11" s="164"/>
      <c r="M11" s="111"/>
      <c r="N11" s="111"/>
      <c r="O11" s="71" t="s">
        <v>88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447545.8400000002</v>
      </c>
      <c r="K12" s="111"/>
      <c r="L12" s="164"/>
      <c r="M12" s="111"/>
      <c r="N12" s="111"/>
      <c r="O12" s="71" t="s">
        <v>89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135766.872</v>
      </c>
      <c r="K13" s="111"/>
      <c r="L13" s="164"/>
      <c r="M13" s="111"/>
      <c r="N13" s="111"/>
      <c r="O13" s="71" t="s">
        <v>90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1"/>
      <c r="L14" s="164"/>
      <c r="M14" s="111"/>
      <c r="N14" s="111"/>
      <c r="O14" s="71" t="s">
        <v>91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570531.58000000007</v>
      </c>
      <c r="K15" s="111"/>
      <c r="L15" s="164"/>
      <c r="M15" s="111"/>
      <c r="N15" s="111"/>
      <c r="O15" s="71" t="s">
        <v>92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570531.58000000007</v>
      </c>
      <c r="K16" s="111"/>
      <c r="L16" s="164"/>
      <c r="M16" s="111"/>
      <c r="N16" s="111"/>
      <c r="O16" s="71" t="s">
        <v>93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1"/>
      <c r="L17" s="164"/>
      <c r="M17" s="111"/>
      <c r="N17" s="111"/>
      <c r="O17" s="71" t="s">
        <v>94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1"/>
      <c r="L18" s="164"/>
      <c r="M18" s="111"/>
      <c r="N18" s="111"/>
      <c r="O18" s="71" t="s">
        <v>95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1"/>
      <c r="L19" s="164"/>
      <c r="M19" s="111"/>
      <c r="N19" s="111"/>
      <c r="O19" s="71" t="s">
        <v>96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1"/>
      <c r="L20" s="164"/>
      <c r="M20" s="111"/>
      <c r="N20" s="111"/>
      <c r="O20" s="71" t="s">
        <v>97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570531.58000000007</v>
      </c>
      <c r="K21" s="111"/>
      <c r="L21" s="164"/>
      <c r="M21" s="111"/>
      <c r="N21" s="111"/>
      <c r="O21" s="71" t="s">
        <v>98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1"/>
      <c r="L22" s="164"/>
      <c r="M22" s="111"/>
      <c r="N22" s="111"/>
      <c r="O22" s="71" t="s">
        <v>99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1"/>
      <c r="L23" s="164"/>
      <c r="M23" s="111"/>
      <c r="N23" s="111"/>
      <c r="O23" s="71" t="s">
        <v>100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140808.12400000007</v>
      </c>
      <c r="K24" s="111"/>
      <c r="L24" s="164"/>
      <c r="M24" s="111"/>
      <c r="N24" s="111"/>
      <c r="O24" s="71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1"/>
      <c r="L27" s="16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141209.04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1"/>
      <c r="L28" s="16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2">
        <f>VLOOKUP(A29,ПТО!$A$39:$D$53,2,FALSE)</f>
        <v>54134.879999999997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1"/>
      <c r="L29" s="165"/>
      <c r="M29" s="111"/>
      <c r="N29" s="111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42391.32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1"/>
      <c r="L30" s="16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34371.360000000001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1"/>
      <c r="L31" s="16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1"/>
      <c r="L32" s="165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11457.12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1"/>
      <c r="L33" s="16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53848.44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1"/>
      <c r="L34" s="16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1"/>
      <c r="C35" s="141"/>
      <c r="D35" s="141"/>
      <c r="E35" s="141"/>
      <c r="F35" s="142">
        <f>VLOOKUP(A35,ПТО!$A$39:$D$53,2,FALSE)</f>
        <v>114284.76</v>
      </c>
      <c r="G35" s="142"/>
      <c r="H35" s="42" t="str">
        <f>VLOOKUP(A35,ПТО!$A$39:$D$53,3,FALSE)</f>
        <v>Ежемесячно</v>
      </c>
      <c r="I35" s="143">
        <f>VLOOKUP(A35,ПТО!$A$39:$D$53,4,FALSE)</f>
        <v>12</v>
      </c>
      <c r="J35" s="143"/>
      <c r="K35" s="111"/>
      <c r="L35" s="165"/>
      <c r="M35" s="117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1"/>
      <c r="L36" s="165"/>
      <c r="M36" s="117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1"/>
      <c r="L37" s="165"/>
      <c r="M37" s="117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1"/>
      <c r="L38" s="165"/>
      <c r="M38" s="117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1"/>
      <c r="L39" s="165"/>
      <c r="M39" s="117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1"/>
      <c r="L40" s="165"/>
      <c r="M40" s="117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1"/>
      <c r="L41" s="165"/>
      <c r="M41" s="117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1"/>
      <c r="L42" s="165"/>
      <c r="M42" s="117"/>
      <c r="N42" s="111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Техническое освидетельствование лифта.</v>
      </c>
      <c r="B43" s="141"/>
      <c r="C43" s="141"/>
      <c r="D43" s="141"/>
      <c r="E43" s="141"/>
      <c r="F43" s="142">
        <f>VLOOKUP(A43,ПТО!$A$2:$D$31,4,FALSE)</f>
        <v>8100</v>
      </c>
      <c r="G43" s="142"/>
      <c r="H43" s="19" t="str">
        <f>VLOOKUP(A43,ПТО!$A$2:$D$31,2,FALSE)</f>
        <v>ежегодно</v>
      </c>
      <c r="I43" s="143">
        <f>VLOOKUP(A43,ПТО!$A$2:$D$31,3,FALSE)</f>
        <v>1</v>
      </c>
      <c r="J43" s="143"/>
      <c r="K43" s="111"/>
      <c r="L43" s="165"/>
      <c r="M43" s="117"/>
      <c r="N43" s="111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1" t="str">
        <f>ПТО!A3</f>
        <v>Аварийная замена участка трубы на стояке ГВС (кв.11)</v>
      </c>
      <c r="B44" s="141"/>
      <c r="C44" s="141"/>
      <c r="D44" s="141"/>
      <c r="E44" s="141"/>
      <c r="F44" s="142">
        <f>VLOOKUP(A44,ПТО!$A$2:$D$31,4,FALSE)</f>
        <v>2620</v>
      </c>
      <c r="G44" s="142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1"/>
      <c r="L44" s="165"/>
      <c r="M44" s="117"/>
      <c r="N44" s="111"/>
      <c r="O44" s="23" t="str">
        <f t="shared" si="1"/>
        <v>Аварийная замена участка трубы на стояке ГВС (кв.11)</v>
      </c>
      <c r="R44" s="22" t="s">
        <v>72</v>
      </c>
    </row>
    <row r="45" spans="1:18" ht="51" customHeight="1" outlineLevel="1">
      <c r="A45" s="141" t="str">
        <f>ПТО!A4</f>
        <v>Ремонт покрытия кровли на декоративном балконе.</v>
      </c>
      <c r="B45" s="141"/>
      <c r="C45" s="141"/>
      <c r="D45" s="141"/>
      <c r="E45" s="141"/>
      <c r="F45" s="142">
        <f>VLOOKUP(A45,ПТО!$A$2:$D$31,4,FALSE)</f>
        <v>53280.1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1"/>
      <c r="L45" s="165"/>
      <c r="M45" s="117"/>
      <c r="N45" s="111"/>
      <c r="O45" s="23" t="str">
        <f t="shared" si="1"/>
        <v>Ремонт покрытия кровли на декоративном балконе.</v>
      </c>
      <c r="R45" s="22" t="s">
        <v>72</v>
      </c>
    </row>
    <row r="46" spans="1:18" ht="51" customHeight="1" outlineLevel="1">
      <c r="A46" s="141" t="str">
        <f>ПТО!A5</f>
        <v>Благоустройство в арке дома.</v>
      </c>
      <c r="B46" s="141"/>
      <c r="C46" s="141"/>
      <c r="D46" s="141"/>
      <c r="E46" s="141"/>
      <c r="F46" s="142">
        <f>VLOOKUP(A46,ПТО!$A$2:$D$31,4,FALSE)</f>
        <v>35140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1"/>
      <c r="L46" s="165"/>
      <c r="M46" s="117"/>
      <c r="N46" s="111"/>
      <c r="O46" s="23" t="str">
        <f t="shared" si="1"/>
        <v>Благоустройство в арке дома.</v>
      </c>
      <c r="R46" s="22" t="s">
        <v>72</v>
      </c>
    </row>
    <row r="47" spans="1:18" ht="51" customHeight="1" outlineLevel="1">
      <c r="A47" s="141" t="str">
        <f>ПТО!A6</f>
        <v>Восстановление водосточной трубы в арке и замена 2-х отмётов.</v>
      </c>
      <c r="B47" s="141"/>
      <c r="C47" s="141"/>
      <c r="D47" s="141"/>
      <c r="E47" s="141"/>
      <c r="F47" s="142">
        <f>VLOOKUP(A47,ПТО!$A$2:$D$31,4,FALSE)</f>
        <v>14142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1"/>
      <c r="L47" s="165"/>
      <c r="M47" s="117"/>
      <c r="N47" s="111"/>
      <c r="O47" s="23" t="str">
        <f t="shared" si="1"/>
        <v>Восстановление водосточной трубы в арке и замена 2-х отмётов.</v>
      </c>
      <c r="R47" s="22" t="s">
        <v>72</v>
      </c>
    </row>
    <row r="48" spans="1:18" ht="51" hidden="1" customHeight="1" outlineLevel="1">
      <c r="A48" s="141">
        <f>ПТО!A7</f>
        <v>0</v>
      </c>
      <c r="B48" s="141"/>
      <c r="C48" s="141"/>
      <c r="D48" s="141"/>
      <c r="E48" s="141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43" t="e">
        <f>VLOOKUP(A48,ПТО!$A$2:$D$31,3,FALSE)</f>
        <v>#N/A</v>
      </c>
      <c r="J48" s="143"/>
      <c r="K48" s="111"/>
      <c r="L48" s="165"/>
      <c r="M48" s="117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1"/>
      <c r="L49" s="165"/>
      <c r="M49" s="117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1"/>
      <c r="L50" s="165"/>
      <c r="M50" s="117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1"/>
      <c r="L51" s="165"/>
      <c r="M51" s="117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1"/>
      <c r="L52" s="165"/>
      <c r="M52" s="117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1"/>
      <c r="L53" s="165"/>
      <c r="M53" s="117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1"/>
      <c r="L54" s="165"/>
      <c r="M54" s="117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1"/>
      <c r="L55" s="165"/>
      <c r="M55" s="117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1"/>
      <c r="L56" s="165"/>
      <c r="M56" s="117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1"/>
      <c r="L57" s="165"/>
      <c r="M57" s="117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1"/>
      <c r="L58" s="165"/>
      <c r="M58" s="117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1"/>
      <c r="L59" s="165"/>
      <c r="M59" s="117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1"/>
      <c r="L60" s="165"/>
      <c r="M60" s="117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1"/>
      <c r="L61" s="165"/>
      <c r="M61" s="117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1"/>
      <c r="L62" s="165"/>
      <c r="M62" s="117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1"/>
      <c r="L63" s="165"/>
      <c r="M63" s="117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1"/>
      <c r="L64" s="165"/>
      <c r="M64" s="117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1"/>
      <c r="L65" s="165"/>
      <c r="M65" s="117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1"/>
      <c r="L66" s="165"/>
      <c r="M66" s="117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1"/>
      <c r="L67" s="165"/>
      <c r="M67" s="117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1"/>
      <c r="L68" s="165"/>
      <c r="M68" s="117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1"/>
      <c r="L69" s="165"/>
      <c r="M69" s="117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1"/>
      <c r="L70" s="165"/>
      <c r="M70" s="117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7"/>
      <c r="L71" s="16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1"/>
      <c r="L72" s="165"/>
      <c r="M72" s="117"/>
      <c r="N72" s="111"/>
      <c r="O72" s="23">
        <f t="shared" si="1"/>
        <v>0</v>
      </c>
      <c r="R72" s="22" t="s">
        <v>72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1"/>
      <c r="L75" s="148"/>
      <c r="M75" s="111"/>
      <c r="N75" s="111"/>
      <c r="O75" s="71" t="s">
        <v>102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1"/>
      <c r="L76" s="148"/>
      <c r="M76" s="111"/>
      <c r="N76" s="111"/>
      <c r="O76" s="71" t="s">
        <v>103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1"/>
      <c r="L77" s="148"/>
      <c r="M77" s="111"/>
      <c r="N77" s="111"/>
      <c r="O77" s="71" t="s">
        <v>104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1"/>
      <c r="L78" s="148"/>
      <c r="M78" s="111"/>
      <c r="N78" s="111"/>
      <c r="O78" s="71" t="s">
        <v>105</v>
      </c>
    </row>
    <row r="79" spans="1:16384">
      <c r="A79" s="116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8">
        <f t="shared" ref="J81:J90" si="2">VLOOKUP(O81,АО,3,FALSE)</f>
        <v>0</v>
      </c>
      <c r="K81" s="111"/>
      <c r="L81" s="166"/>
      <c r="M81" s="111"/>
      <c r="N81" s="111"/>
      <c r="O81" s="71" t="s">
        <v>106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8">
        <f t="shared" si="2"/>
        <v>0</v>
      </c>
      <c r="K82" s="111"/>
      <c r="L82" s="166"/>
      <c r="M82" s="111"/>
      <c r="N82" s="111"/>
      <c r="O82" s="71" t="s">
        <v>107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8">
        <f t="shared" si="2"/>
        <v>24422.54</v>
      </c>
      <c r="K83" s="111"/>
      <c r="L83" s="166"/>
      <c r="M83" s="111"/>
      <c r="N83" s="111"/>
      <c r="O83" s="71" t="s">
        <v>108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8">
        <f t="shared" si="2"/>
        <v>0</v>
      </c>
      <c r="K84" s="111"/>
      <c r="L84" s="166"/>
      <c r="M84" s="111"/>
      <c r="N84" s="111"/>
      <c r="O84" s="71" t="s">
        <v>109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8">
        <f t="shared" si="2"/>
        <v>0</v>
      </c>
      <c r="K85" s="111"/>
      <c r="L85" s="166"/>
      <c r="M85" s="111"/>
      <c r="N85" s="111"/>
      <c r="O85" s="71" t="s">
        <v>110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8">
        <f t="shared" si="2"/>
        <v>39862.199999999801</v>
      </c>
      <c r="K86" s="111"/>
      <c r="L86" s="166"/>
      <c r="M86" s="111"/>
      <c r="N86" s="111"/>
      <c r="O86" s="71" t="s">
        <v>111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1"/>
      <c r="L87" s="166"/>
      <c r="M87" s="111"/>
      <c r="N87" s="111"/>
      <c r="O87" s="71" t="s">
        <v>112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1"/>
      <c r="L88" s="166"/>
      <c r="M88" s="111"/>
      <c r="N88" s="111"/>
      <c r="O88" s="71" t="s">
        <v>113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1"/>
      <c r="L89" s="166"/>
      <c r="M89" s="111"/>
      <c r="N89" s="111"/>
      <c r="O89" s="71" t="s">
        <v>114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8">
        <f t="shared" si="2"/>
        <v>0</v>
      </c>
      <c r="K90" s="111"/>
      <c r="L90" s="166"/>
      <c r="M90" s="111"/>
      <c r="N90" s="111"/>
      <c r="O90" s="71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1"/>
      <c r="L93" s="111"/>
      <c r="M93" s="111"/>
      <c r="N93" s="111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121338.44999999998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106437.23684210525</v>
      </c>
      <c r="L95" s="167"/>
      <c r="O95" s="1" t="s">
        <v>116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119895.89000000001</v>
      </c>
      <c r="L96" s="167"/>
      <c r="O96" s="1" t="s">
        <v>117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1442.5599999999686</v>
      </c>
      <c r="L97" s="167"/>
      <c r="O97" s="1" t="s">
        <v>118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121338.44999999998</v>
      </c>
      <c r="L98" s="167"/>
      <c r="O98" s="1" t="s">
        <v>119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121338.44999999998</v>
      </c>
      <c r="L99" s="167"/>
      <c r="O99" s="1" t="s">
        <v>120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121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122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77740.780000000013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5745.8078344419819</v>
      </c>
      <c r="L103" s="167"/>
      <c r="O103" s="1" t="s">
        <v>125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73590.340000000011</v>
      </c>
      <c r="L104" s="167"/>
      <c r="O104" s="1" t="s">
        <v>126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4150.4400000000023</v>
      </c>
      <c r="L105" s="167"/>
      <c r="O105" s="1" t="s">
        <v>127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77740.780000000013</v>
      </c>
      <c r="L106" s="167"/>
      <c r="O106" s="1" t="s">
        <v>128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77740.780000000013</v>
      </c>
      <c r="L107" s="167"/>
      <c r="O107" s="1" t="s">
        <v>129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130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131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90590.989999999991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5871.0946208684372</v>
      </c>
      <c r="L111" s="167"/>
      <c r="O111" s="1" t="s">
        <v>133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83854.080000000016</v>
      </c>
      <c r="L112" s="167"/>
      <c r="O112" s="1" t="s">
        <v>134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6736.9099999999744</v>
      </c>
      <c r="L113" s="167"/>
      <c r="O113" s="1" t="s">
        <v>135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90590.989999999991</v>
      </c>
      <c r="L114" s="167"/>
      <c r="O114" s="1" t="s">
        <v>136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90590.989999999991</v>
      </c>
      <c r="L115" s="167"/>
      <c r="O115" s="1" t="s">
        <v>137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138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139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1">
        <f>VLOOKUP("тко",АО,5,FALSE)</f>
        <v>112526.41999999995</v>
      </c>
      <c r="H118" s="152"/>
      <c r="I118" s="152"/>
      <c r="J118" s="152"/>
      <c r="L118" s="48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198.49080100897842</v>
      </c>
      <c r="L119" s="48"/>
      <c r="O119" s="1" t="s">
        <v>141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109416.67000000001</v>
      </c>
      <c r="L120" s="48"/>
      <c r="O120" s="1" t="s">
        <v>142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3109.7499999999418</v>
      </c>
      <c r="L121" s="48"/>
      <c r="O121" s="1" t="s">
        <v>143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112526.41999999995</v>
      </c>
      <c r="L122" s="48"/>
      <c r="O122" s="1" t="s">
        <v>144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112526.41999999995</v>
      </c>
      <c r="L123" s="48"/>
      <c r="O123" s="1" t="s">
        <v>145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147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8"/>
      <c r="O127" s="1" t="s">
        <v>149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8"/>
      <c r="O128" s="1" t="s">
        <v>150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8"/>
      <c r="O129" s="1" t="s">
        <v>151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8"/>
      <c r="O130" s="1" t="s">
        <v>152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8"/>
      <c r="O131" s="1" t="s">
        <v>153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154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163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173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49" t="s">
        <v>176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32034.49</v>
      </c>
      <c r="O146" t="s">
        <v>175</v>
      </c>
    </row>
    <row r="149" spans="1:15" ht="52.5" customHeight="1">
      <c r="A149" s="145" t="s">
        <v>181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4" t="s">
        <v>187</v>
      </c>
      <c r="B154" s="144"/>
      <c r="C154" s="144"/>
      <c r="D154" s="144"/>
      <c r="E154" s="27">
        <f>ПТО!G1</f>
        <v>-91773.9</v>
      </c>
    </row>
    <row r="155" spans="1:15" ht="34.5" customHeight="1">
      <c r="A155" s="146" t="s">
        <v>189</v>
      </c>
      <c r="B155" s="146"/>
      <c r="C155" s="146"/>
      <c r="D155" s="146"/>
      <c r="E155" s="28">
        <f>J13</f>
        <v>135766.872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освидетельствование лифта.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8100</v>
      </c>
      <c r="G158" s="142"/>
      <c r="H158" s="24" t="str">
        <f t="shared" ref="H158:H187" si="16">VLOOKUP(A158,$A$28:$J$72,8,FALSE)</f>
        <v>ежегодно</v>
      </c>
      <c r="I158" s="143">
        <f t="shared" ref="I158:I161" si="17">VLOOKUP(A158,$A$28:$J$72,9,FALSE)</f>
        <v>1</v>
      </c>
      <c r="J158" s="14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1" t="str">
        <f t="shared" si="14"/>
        <v>Аварийная замена участка трубы на стояке ГВС (кв.11)</v>
      </c>
      <c r="B159" s="141"/>
      <c r="C159" s="141"/>
      <c r="D159" s="141"/>
      <c r="E159" s="141"/>
      <c r="F159" s="142">
        <f t="shared" si="15"/>
        <v>2620</v>
      </c>
      <c r="G159" s="142"/>
      <c r="H159" s="24" t="str">
        <f t="shared" si="16"/>
        <v>разово</v>
      </c>
      <c r="I159" s="143">
        <f t="shared" si="17"/>
        <v>1</v>
      </c>
      <c r="J159" s="143"/>
      <c r="M159" s="22" t="s">
        <v>72</v>
      </c>
      <c r="N159" s="1" t="str">
        <v>Аварийная замена участка трубы на стояке ГВС (кв.11)</v>
      </c>
    </row>
    <row r="160" spans="1:15" ht="28.5" customHeight="1">
      <c r="A160" s="141" t="str">
        <f t="shared" si="14"/>
        <v>Ремонт покрытия кровли на декоративном балконе.</v>
      </c>
      <c r="B160" s="141"/>
      <c r="C160" s="141"/>
      <c r="D160" s="141"/>
      <c r="E160" s="141"/>
      <c r="F160" s="142">
        <f t="shared" si="15"/>
        <v>53280.1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Ремонт покрытия кровли на декоративном балконе.</v>
      </c>
    </row>
    <row r="161" spans="1:14" ht="28.5" customHeight="1">
      <c r="A161" s="141" t="str">
        <f>IF(N161&gt;0,N161,0)</f>
        <v>Благоустройство в арке дома.</v>
      </c>
      <c r="B161" s="141"/>
      <c r="C161" s="141"/>
      <c r="D161" s="141"/>
      <c r="E161" s="141"/>
      <c r="F161" s="142">
        <f t="shared" si="15"/>
        <v>35140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72</v>
      </c>
      <c r="N161" s="1" t="str">
        <v>Благоустройство в арке дома.</v>
      </c>
    </row>
    <row r="162" spans="1:14" ht="28.5" customHeight="1">
      <c r="A162" s="141" t="str">
        <f t="shared" si="14"/>
        <v>Восстановление водосточной трубы в арке и замена 2-х отмётов.</v>
      </c>
      <c r="B162" s="141"/>
      <c r="C162" s="141"/>
      <c r="D162" s="141"/>
      <c r="E162" s="141"/>
      <c r="F162" s="142">
        <f t="shared" si="15"/>
        <v>14142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72</v>
      </c>
      <c r="N162" s="1" t="str">
        <v>Восстановление водосточной трубы в арке и замена 2-х отмётов.</v>
      </c>
    </row>
    <row r="163" spans="1:14" ht="28.5" hidden="1" customHeight="1">
      <c r="A163" s="141">
        <f t="shared" si="14"/>
        <v>0</v>
      </c>
      <c r="B163" s="141"/>
      <c r="C163" s="141"/>
      <c r="D163" s="141"/>
      <c r="E163" s="141"/>
      <c r="F163" s="142">
        <f t="shared" si="15"/>
        <v>0</v>
      </c>
      <c r="G163" s="142"/>
      <c r="H163" s="24" t="e">
        <f t="shared" si="16"/>
        <v>#N/A</v>
      </c>
      <c r="I163" s="143" t="e">
        <f>VLOOKUP(A163,$A$28:$J$72,9,FALSE)</f>
        <v>#N/A</v>
      </c>
      <c r="J163" s="143"/>
      <c r="M163" s="22" t="s">
        <v>72</v>
      </c>
      <c r="N163" s="1">
        <v>0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72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2">
        <f t="shared" si="19"/>
        <v>0</v>
      </c>
      <c r="G165" s="142"/>
      <c r="H165" s="29" t="e">
        <f t="shared" si="16"/>
        <v>#N/A</v>
      </c>
      <c r="I165" s="143" t="e">
        <f t="shared" si="20"/>
        <v>#N/A</v>
      </c>
      <c r="J165" s="143"/>
      <c r="M165" s="22" t="s">
        <v>72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72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44" t="s">
        <v>190</v>
      </c>
      <c r="B190" s="144"/>
      <c r="C190" s="144"/>
      <c r="D190" s="144"/>
      <c r="E190" s="27">
        <f>SUM(F158:G187)</f>
        <v>113282.1</v>
      </c>
    </row>
    <row r="191" spans="1:14" ht="51.75" customHeight="1">
      <c r="A191" s="144" t="s">
        <v>191</v>
      </c>
      <c r="B191" s="144"/>
      <c r="C191" s="144"/>
      <c r="D191" s="144"/>
      <c r="E191" s="27">
        <f>E190+E154-E155</f>
        <v>-114258.67199999999</v>
      </c>
    </row>
    <row r="192" spans="1:14">
      <c r="A192" s="106" t="s">
        <v>177</v>
      </c>
    </row>
    <row r="193" spans="1:10" ht="62.25" customHeight="1">
      <c r="A193" s="169" t="s">
        <v>188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50">
        <f>ПТО!G12</f>
        <v>1200</v>
      </c>
      <c r="I194" s="51" t="s">
        <v>75</v>
      </c>
    </row>
    <row r="195" spans="1:10" ht="18.75" customHeight="1">
      <c r="A195" s="168" t="str">
        <f>ПТО!F13</f>
        <v xml:space="preserve">  -  техническое освидетельствование лифта</v>
      </c>
      <c r="B195" s="168"/>
      <c r="C195" s="168"/>
      <c r="D195" s="168"/>
      <c r="E195" s="168"/>
      <c r="F195" s="168"/>
      <c r="G195" s="168"/>
      <c r="H195" s="50">
        <f>ПТО!G13</f>
        <v>8100</v>
      </c>
      <c r="I195" s="51" t="s">
        <v>75</v>
      </c>
    </row>
    <row r="196" spans="1:10" ht="18.75" customHeight="1">
      <c r="A196" s="168" t="str">
        <f>ПТО!F14</f>
        <v xml:space="preserve">  -  обслуживание ТП и кабельных линий</v>
      </c>
      <c r="B196" s="168"/>
      <c r="C196" s="168"/>
      <c r="D196" s="168"/>
      <c r="E196" s="168"/>
      <c r="F196" s="168"/>
      <c r="G196" s="168"/>
      <c r="H196" s="50">
        <f>ПТО!G14</f>
        <v>15000</v>
      </c>
      <c r="I196" s="51" t="s">
        <v>75</v>
      </c>
    </row>
    <row r="197" spans="1:10" ht="18.75" customHeight="1">
      <c r="A197" s="168" t="str">
        <f>ПТО!F15</f>
        <v xml:space="preserve">  -  передача бесхозных эл. сети и ТП</v>
      </c>
      <c r="B197" s="168"/>
      <c r="C197" s="168"/>
      <c r="D197" s="168"/>
      <c r="E197" s="168"/>
      <c r="F197" s="168"/>
      <c r="G197" s="168"/>
      <c r="H197" s="50">
        <f>ПТО!G15</f>
        <v>12000</v>
      </c>
      <c r="I197" s="51" t="s">
        <v>75</v>
      </c>
    </row>
    <row r="198" spans="1:10" ht="18.75" customHeight="1">
      <c r="A198" s="168" t="str">
        <f>ПТО!F16</f>
        <v xml:space="preserve">  -  монтаж системы видеонаблюдения</v>
      </c>
      <c r="B198" s="168"/>
      <c r="C198" s="168"/>
      <c r="D198" s="168"/>
      <c r="E198" s="168"/>
      <c r="F198" s="168"/>
      <c r="G198" s="168"/>
      <c r="H198" s="50">
        <f>ПТО!G16</f>
        <v>150000</v>
      </c>
      <c r="I198" s="53" t="s">
        <v>75</v>
      </c>
    </row>
    <row r="199" spans="1:10" ht="18.75" customHeight="1">
      <c r="A199" s="168" t="str">
        <f>ПТО!F17</f>
        <v xml:space="preserve">  -  благоустройство придомовой территории</v>
      </c>
      <c r="B199" s="168"/>
      <c r="C199" s="168"/>
      <c r="D199" s="168"/>
      <c r="E199" s="168"/>
      <c r="F199" s="168"/>
      <c r="G199" s="168"/>
      <c r="H199" s="50">
        <f>ПТО!G17</f>
        <v>5000</v>
      </c>
      <c r="I199" s="51" t="s">
        <v>75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50">
        <f>ПТО!G18</f>
        <v>0</v>
      </c>
      <c r="I200" s="51" t="s">
        <v>75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50">
        <f>ПТО!G19</f>
        <v>0</v>
      </c>
      <c r="I201" s="51" t="s">
        <v>75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50">
        <f>ПТО!G20</f>
        <v>0</v>
      </c>
      <c r="I202" s="51" t="s">
        <v>75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50">
        <f>ПТО!G21</f>
        <v>0</v>
      </c>
      <c r="I203" s="51" t="s">
        <v>75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50">
        <f>ПТО!G22</f>
        <v>0</v>
      </c>
      <c r="I204" s="51" t="s">
        <v>75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50">
        <f>ПТО!G23</f>
        <v>0</v>
      </c>
      <c r="I205" s="51" t="s">
        <v>75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50">
        <f>ПТО!G24</f>
        <v>0</v>
      </c>
      <c r="I206" s="51" t="s">
        <v>75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50">
        <f>ПТО!G25</f>
        <v>0</v>
      </c>
      <c r="I207" s="51" t="s">
        <v>75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50">
        <f>ПТО!G26</f>
        <v>0</v>
      </c>
      <c r="I208" s="51" t="s">
        <v>75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50">
        <f>ПТО!G27</f>
        <v>0</v>
      </c>
      <c r="I209" s="51" t="s">
        <v>75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50">
        <f>ПТО!G28</f>
        <v>0</v>
      </c>
      <c r="I210" s="51" t="s">
        <v>75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50">
        <f>ПТО!G29</f>
        <v>0</v>
      </c>
      <c r="I211" s="51" t="s">
        <v>75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50">
        <f>ПТО!G30</f>
        <v>0</v>
      </c>
      <c r="I212" s="51" t="s">
        <v>75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50">
        <f>ПТО!G31</f>
        <v>0</v>
      </c>
      <c r="I213" s="51" t="s">
        <v>75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191300</v>
      </c>
      <c r="I214" s="57" t="s">
        <v>80</v>
      </c>
    </row>
  </sheetData>
  <sheetProtection algorithmName="SHA-512" hashValue="Wr9vSWGIov4CxPE5ZTgmryo1g+f9DXvaD0GS8MQmNHLEZ5rb1CnrhIofdDURsFvskwga/BsZWaIn+eXMDsOvEg==" saltValue="pqBLsQzLr/CoZ7eAggMkA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187</v>
      </c>
      <c r="G1" s="103">
        <f>-91773.9</f>
        <v>-91773.9</v>
      </c>
    </row>
    <row r="2" spans="1:12" ht="18.75" customHeight="1">
      <c r="A2" s="123" t="s">
        <v>73</v>
      </c>
      <c r="B2" s="125" t="s">
        <v>182</v>
      </c>
      <c r="C2" s="125">
        <v>1</v>
      </c>
      <c r="D2" s="126">
        <v>8100</v>
      </c>
      <c r="E2" s="134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195</v>
      </c>
      <c r="B3" s="122" t="s">
        <v>183</v>
      </c>
      <c r="C3" s="43">
        <v>1</v>
      </c>
      <c r="D3" s="44">
        <v>2620</v>
      </c>
      <c r="E3" s="133" t="s">
        <v>199</v>
      </c>
      <c r="F3" s="30"/>
      <c r="G3" s="30"/>
      <c r="L3" s="33" t="str">
        <f t="shared" si="0"/>
        <v>ТР</v>
      </c>
    </row>
    <row r="4" spans="1:12" ht="18.75" customHeight="1">
      <c r="A4" s="123" t="s">
        <v>192</v>
      </c>
      <c r="B4" s="124" t="s">
        <v>183</v>
      </c>
      <c r="C4" s="125">
        <v>1</v>
      </c>
      <c r="D4" s="126">
        <v>53280.1</v>
      </c>
      <c r="E4" s="132" t="s">
        <v>196</v>
      </c>
      <c r="F4" s="30"/>
      <c r="G4" s="30"/>
      <c r="L4" s="33" t="str">
        <f t="shared" si="0"/>
        <v>ТР</v>
      </c>
    </row>
    <row r="5" spans="1:12" ht="18.75" customHeight="1">
      <c r="A5" s="127" t="s">
        <v>193</v>
      </c>
      <c r="B5" s="128" t="s">
        <v>183</v>
      </c>
      <c r="C5" s="125">
        <v>1</v>
      </c>
      <c r="D5" s="126">
        <v>35140</v>
      </c>
      <c r="E5" s="132" t="s">
        <v>197</v>
      </c>
      <c r="F5" s="45"/>
      <c r="G5" s="45"/>
      <c r="K5" s="47"/>
      <c r="L5" s="33" t="str">
        <f t="shared" si="0"/>
        <v>ТР</v>
      </c>
    </row>
    <row r="6" spans="1:12" ht="30" customHeight="1">
      <c r="A6" s="129" t="s">
        <v>194</v>
      </c>
      <c r="B6" s="130" t="s">
        <v>183</v>
      </c>
      <c r="C6" s="131">
        <v>1</v>
      </c>
      <c r="D6" s="47">
        <v>14142</v>
      </c>
      <c r="E6" s="133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45"/>
      <c r="B7" s="135"/>
      <c r="C7" s="43"/>
      <c r="D7" s="44"/>
      <c r="E7" s="45"/>
      <c r="F7" s="46"/>
      <c r="G7" s="46"/>
      <c r="K7" s="47"/>
      <c r="L7" s="33">
        <f t="shared" si="0"/>
        <v>0</v>
      </c>
    </row>
    <row r="8" spans="1:12" ht="18.75" customHeight="1">
      <c r="A8" s="136"/>
      <c r="B8" s="137"/>
      <c r="C8" s="138"/>
      <c r="D8" s="139"/>
      <c r="E8" s="140"/>
      <c r="F8" s="46"/>
      <c r="G8" s="46"/>
      <c r="K8" s="44"/>
      <c r="L8" s="33">
        <f t="shared" si="0"/>
        <v>0</v>
      </c>
    </row>
    <row r="9" spans="1:12">
      <c r="A9" s="99"/>
      <c r="B9" s="134"/>
      <c r="C9" s="134"/>
      <c r="D9" s="47"/>
      <c r="E9" s="134"/>
      <c r="F9" s="45"/>
      <c r="G9" s="45"/>
      <c r="K9" s="44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3" t="s">
        <v>188</v>
      </c>
      <c r="G11" s="113"/>
      <c r="L11" s="33">
        <f t="shared" si="0"/>
        <v>0</v>
      </c>
    </row>
    <row r="12" spans="1:12" ht="31.5">
      <c r="A12" s="30"/>
      <c r="F12" s="114" t="s">
        <v>74</v>
      </c>
      <c r="G12" s="115">
        <v>1200</v>
      </c>
      <c r="L12" s="33">
        <f t="shared" si="0"/>
        <v>0</v>
      </c>
    </row>
    <row r="13" spans="1:12" ht="31.5">
      <c r="A13" s="30"/>
      <c r="F13" s="114" t="s">
        <v>76</v>
      </c>
      <c r="G13" s="115">
        <v>8100</v>
      </c>
      <c r="L13" s="33">
        <f t="shared" si="0"/>
        <v>0</v>
      </c>
    </row>
    <row r="14" spans="1:12" ht="31.5">
      <c r="A14" s="30"/>
      <c r="F14" s="114" t="s">
        <v>77</v>
      </c>
      <c r="G14" s="115">
        <v>15000</v>
      </c>
      <c r="L14" s="33">
        <f t="shared" si="0"/>
        <v>0</v>
      </c>
    </row>
    <row r="15" spans="1:12" ht="15.75">
      <c r="A15" s="30"/>
      <c r="F15" s="114" t="s">
        <v>78</v>
      </c>
      <c r="G15" s="115">
        <v>12000</v>
      </c>
      <c r="L15" s="33">
        <f t="shared" si="0"/>
        <v>0</v>
      </c>
    </row>
    <row r="16" spans="1:12" ht="15.75">
      <c r="A16" s="30"/>
      <c r="F16" s="114" t="s">
        <v>185</v>
      </c>
      <c r="G16" s="115">
        <v>150000</v>
      </c>
      <c r="L16" s="33">
        <f t="shared" si="0"/>
        <v>0</v>
      </c>
    </row>
    <row r="17" spans="1:12" ht="31.5">
      <c r="A17" s="30"/>
      <c r="F17" s="119" t="s">
        <v>186</v>
      </c>
      <c r="G17" s="119">
        <v>5000</v>
      </c>
      <c r="L17" s="33">
        <f t="shared" si="0"/>
        <v>0</v>
      </c>
    </row>
    <row r="18" spans="1:12" ht="15.75">
      <c r="A18" s="30"/>
      <c r="F18" s="105"/>
      <c r="G18" s="120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141209.04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141209.04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54134.879999999997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54134.879999999997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42391.32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42391.32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34371.360000000001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34371.360000000001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11457.12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11457.12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53848.44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53848.44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114284.76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114284.76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QIjDR0eH9tRTK11FPyMoNfuZrL33uycXb3JDVY+QwpXaWJEELDqIQPBxyShYfgrhy3iHq5VDij8DuEx+t0ip2Q==" saltValue="fxpy6sPg/59FdavVezpwg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83" sqref="B8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184</v>
      </c>
      <c r="F1" s="61">
        <v>2386.9</v>
      </c>
    </row>
    <row r="2" spans="1:10" ht="15.75" customHeight="1">
      <c r="A2" s="71" t="s">
        <v>85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4</v>
      </c>
      <c r="C4" s="84">
        <v>128026.99199999997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5</v>
      </c>
      <c r="C5" s="80">
        <f>SUM(C6:C8)</f>
        <v>583312.71200000017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6</v>
      </c>
      <c r="C6" s="84">
        <v>447545.8400000002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7</v>
      </c>
      <c r="C7" s="84">
        <f>F1*4.74*12</f>
        <v>135766.872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9</v>
      </c>
      <c r="C9" s="80">
        <f>SUM(C10:C14)</f>
        <v>570531.58000000007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10</v>
      </c>
      <c r="C10" s="84">
        <v>570531.58000000007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15</v>
      </c>
      <c r="C15" s="80">
        <f>C9</f>
        <v>570531.58000000007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18</v>
      </c>
      <c r="C18" s="80">
        <f>IF(C16&gt;0,0,IF(C4&gt;0,C4+C5-C9,C5-C2-C9))</f>
        <v>140808.12400000007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2"/>
      <c r="N20" s="63"/>
    </row>
    <row r="21" spans="1:15" ht="15.75" customHeight="1">
      <c r="A21" s="71" t="s">
        <v>103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2"/>
      <c r="N21" s="63"/>
    </row>
    <row r="22" spans="1:15" ht="15.75" customHeight="1">
      <c r="A22" s="71" t="s">
        <v>104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2"/>
      <c r="N22" s="63"/>
    </row>
    <row r="23" spans="1:15" ht="15.75" customHeight="1">
      <c r="A23" s="71" t="s">
        <v>105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2"/>
      <c r="N23" s="63"/>
    </row>
    <row r="24" spans="1:15" ht="18.75">
      <c r="A24" s="74" t="s">
        <v>165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1"/>
      <c r="N25" s="64"/>
    </row>
    <row r="26" spans="1:15" ht="18.75" customHeight="1">
      <c r="A26" s="71" t="s">
        <v>107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1"/>
      <c r="N26" s="64"/>
    </row>
    <row r="27" spans="1:15" ht="18.75" customHeight="1">
      <c r="A27" s="71" t="s">
        <v>108</v>
      </c>
      <c r="B27" s="76" t="s">
        <v>4</v>
      </c>
      <c r="C27" s="87">
        <v>24422.54</v>
      </c>
      <c r="D27" s="82" t="s">
        <v>60</v>
      </c>
      <c r="E27" s="65"/>
      <c r="F27" s="65"/>
      <c r="G27" s="65"/>
      <c r="H27" s="65"/>
      <c r="I27" s="65"/>
      <c r="J27" s="65"/>
      <c r="M27" s="171"/>
      <c r="N27" s="64"/>
    </row>
    <row r="28" spans="1:15" ht="18.75" customHeight="1">
      <c r="A28" s="71" t="s">
        <v>109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1"/>
      <c r="N28" s="64"/>
    </row>
    <row r="29" spans="1:15" ht="18.75" customHeight="1">
      <c r="A29" s="71" t="s">
        <v>110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1"/>
      <c r="N29" s="64"/>
    </row>
    <row r="30" spans="1:15" ht="18.75" customHeight="1">
      <c r="A30" s="71" t="s">
        <v>111</v>
      </c>
      <c r="B30" s="76" t="s">
        <v>18</v>
      </c>
      <c r="C30" s="87">
        <v>39862.199999999801</v>
      </c>
      <c r="D30" s="82" t="s">
        <v>66</v>
      </c>
      <c r="E30" s="65"/>
      <c r="F30" s="65"/>
      <c r="G30" s="65"/>
      <c r="H30" s="65"/>
      <c r="I30" s="65"/>
      <c r="J30" s="65"/>
      <c r="M30" s="171"/>
      <c r="N30" s="64"/>
    </row>
    <row r="31" spans="1:15" ht="18.75" customHeight="1">
      <c r="A31" s="71" t="s">
        <v>112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1"/>
      <c r="N31" s="64"/>
    </row>
    <row r="32" spans="1:15" ht="18.75" customHeight="1">
      <c r="A32" s="71" t="s">
        <v>113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1"/>
      <c r="N32" s="64"/>
    </row>
    <row r="33" spans="1:15" ht="18.75" customHeight="1">
      <c r="A33" s="71" t="s">
        <v>114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1"/>
      <c r="N33" s="64"/>
    </row>
    <row r="34" spans="1:15" ht="18.75" customHeight="1">
      <c r="A34" s="71" t="s">
        <v>115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1"/>
      <c r="N34" s="64"/>
    </row>
    <row r="35" spans="1:15" ht="18.75">
      <c r="A35" s="74" t="s">
        <v>166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167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121338.44999999998</v>
      </c>
      <c r="F37" s="95" t="s">
        <v>170</v>
      </c>
      <c r="G37" s="67"/>
      <c r="H37" s="67"/>
      <c r="I37" s="67"/>
      <c r="L37" s="64"/>
      <c r="M37" s="170"/>
      <c r="N37" s="64"/>
      <c r="O37" s="64"/>
    </row>
    <row r="38" spans="1:15" ht="18.75" customHeight="1">
      <c r="A38" s="71" t="s">
        <v>116</v>
      </c>
      <c r="B38" s="79" t="s">
        <v>37</v>
      </c>
      <c r="C38" s="91">
        <v>106437.23684210525</v>
      </c>
      <c r="D38" s="95" t="s">
        <v>168</v>
      </c>
      <c r="E38" s="69"/>
      <c r="G38" s="68"/>
      <c r="H38" s="68"/>
      <c r="L38" s="64"/>
      <c r="M38" s="170"/>
      <c r="N38" s="64"/>
      <c r="O38" s="64"/>
    </row>
    <row r="39" spans="1:15" ht="18.75" customHeight="1">
      <c r="A39" s="71" t="s">
        <v>117</v>
      </c>
      <c r="B39" s="79" t="s">
        <v>38</v>
      </c>
      <c r="C39" s="92">
        <v>119895.89000000001</v>
      </c>
      <c r="D39" s="95" t="s">
        <v>169</v>
      </c>
      <c r="E39" s="69"/>
      <c r="G39" s="68"/>
      <c r="H39" s="68"/>
      <c r="L39" s="64"/>
      <c r="M39" s="170"/>
      <c r="N39" s="64"/>
      <c r="O39" s="64"/>
    </row>
    <row r="40" spans="1:15" ht="18.75" customHeight="1">
      <c r="A40" s="71" t="s">
        <v>118</v>
      </c>
      <c r="B40" s="79" t="s">
        <v>39</v>
      </c>
      <c r="C40" s="94">
        <f>IF(E37-C39&lt;0,0,E37-C39)</f>
        <v>1442.5599999999686</v>
      </c>
      <c r="D40" s="81" t="s">
        <v>59</v>
      </c>
      <c r="E40" s="69"/>
      <c r="G40" s="68"/>
      <c r="H40" s="68"/>
      <c r="L40" s="64"/>
      <c r="M40" s="170"/>
      <c r="N40" s="64"/>
      <c r="O40" s="64"/>
    </row>
    <row r="41" spans="1:15" ht="18.75" customHeight="1">
      <c r="A41" s="71" t="s">
        <v>119</v>
      </c>
      <c r="B41" s="79" t="s">
        <v>40</v>
      </c>
      <c r="C41" s="94">
        <f>E37</f>
        <v>121338.44999999998</v>
      </c>
      <c r="D41" s="81" t="s">
        <v>59</v>
      </c>
      <c r="E41" s="69"/>
      <c r="G41" s="68"/>
      <c r="H41" s="68"/>
      <c r="L41" s="64"/>
      <c r="M41" s="170"/>
      <c r="N41" s="64"/>
      <c r="O41" s="64"/>
    </row>
    <row r="42" spans="1:15" ht="18.75" customHeight="1">
      <c r="A42" s="71" t="s">
        <v>120</v>
      </c>
      <c r="B42" s="79" t="s">
        <v>41</v>
      </c>
      <c r="C42" s="94">
        <f>E37</f>
        <v>121338.44999999998</v>
      </c>
      <c r="D42" s="81" t="s">
        <v>59</v>
      </c>
      <c r="E42" s="69"/>
      <c r="G42" s="68"/>
      <c r="H42" s="68"/>
      <c r="L42" s="64"/>
      <c r="M42" s="170"/>
      <c r="N42" s="64"/>
      <c r="O42" s="64"/>
    </row>
    <row r="43" spans="1:15" ht="18.75" customHeight="1">
      <c r="A43" s="71" t="s">
        <v>121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0"/>
      <c r="N43" s="64"/>
      <c r="O43" s="64"/>
    </row>
    <row r="44" spans="1:15" ht="30" customHeight="1">
      <c r="A44" s="71" t="s">
        <v>122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0"/>
      <c r="N44" s="64"/>
      <c r="O44" s="64"/>
    </row>
    <row r="45" spans="1:15" ht="18.75">
      <c r="A45" s="74" t="s">
        <v>124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77740.780000000013</v>
      </c>
      <c r="F45" s="95" t="s">
        <v>170</v>
      </c>
      <c r="G45" s="67"/>
      <c r="H45" s="67"/>
      <c r="L45" s="64"/>
      <c r="M45" s="170"/>
      <c r="N45" s="64"/>
      <c r="O45" s="64"/>
    </row>
    <row r="46" spans="1:15" ht="18.75" customHeight="1">
      <c r="A46" s="74" t="s">
        <v>125</v>
      </c>
      <c r="B46" s="79" t="s">
        <v>37</v>
      </c>
      <c r="C46" s="91">
        <v>5745.8078344419819</v>
      </c>
      <c r="D46" s="95" t="s">
        <v>171</v>
      </c>
      <c r="E46" s="69"/>
      <c r="G46" s="68"/>
      <c r="H46" s="68"/>
      <c r="L46" s="64"/>
      <c r="M46" s="170"/>
      <c r="N46" s="64"/>
      <c r="O46" s="64"/>
    </row>
    <row r="47" spans="1:15" ht="18.75" customHeight="1">
      <c r="A47" s="74" t="s">
        <v>126</v>
      </c>
      <c r="B47" s="79" t="s">
        <v>38</v>
      </c>
      <c r="C47" s="92">
        <v>73590.340000000011</v>
      </c>
      <c r="D47" s="95" t="s">
        <v>169</v>
      </c>
      <c r="E47" s="69"/>
      <c r="G47" s="68"/>
      <c r="H47" s="68"/>
      <c r="L47" s="64"/>
      <c r="M47" s="170"/>
      <c r="N47" s="64"/>
      <c r="O47" s="64"/>
    </row>
    <row r="48" spans="1:15" ht="18.75" customHeight="1">
      <c r="A48" s="74" t="s">
        <v>127</v>
      </c>
      <c r="B48" s="79" t="s">
        <v>39</v>
      </c>
      <c r="C48" s="94">
        <f>IF(E45-C47&lt;0,0,E45-C47)</f>
        <v>4150.4400000000023</v>
      </c>
      <c r="D48" s="81" t="s">
        <v>59</v>
      </c>
      <c r="E48" s="69"/>
      <c r="G48" s="68"/>
      <c r="H48" s="68"/>
      <c r="L48" s="64"/>
      <c r="M48" s="170"/>
      <c r="N48" s="64"/>
      <c r="O48" s="64"/>
    </row>
    <row r="49" spans="1:15" ht="18.75" customHeight="1">
      <c r="A49" s="74" t="s">
        <v>128</v>
      </c>
      <c r="B49" s="79" t="s">
        <v>40</v>
      </c>
      <c r="C49" s="94">
        <f>E45</f>
        <v>77740.780000000013</v>
      </c>
      <c r="D49" s="81" t="s">
        <v>59</v>
      </c>
      <c r="E49" s="69"/>
      <c r="G49" s="68"/>
      <c r="H49" s="68"/>
      <c r="L49" s="64"/>
      <c r="M49" s="170"/>
      <c r="N49" s="64"/>
      <c r="O49" s="64"/>
    </row>
    <row r="50" spans="1:15" ht="18.75" customHeight="1">
      <c r="A50" s="74" t="s">
        <v>129</v>
      </c>
      <c r="B50" s="79" t="s">
        <v>41</v>
      </c>
      <c r="C50" s="94">
        <f>E45</f>
        <v>77740.780000000013</v>
      </c>
      <c r="D50" s="81" t="s">
        <v>59</v>
      </c>
      <c r="E50" s="69"/>
      <c r="G50" s="68"/>
      <c r="H50" s="68"/>
      <c r="L50" s="64"/>
      <c r="M50" s="170"/>
      <c r="N50" s="64"/>
      <c r="O50" s="64"/>
    </row>
    <row r="51" spans="1:15" ht="18.75" customHeight="1">
      <c r="A51" s="74" t="s">
        <v>130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0"/>
      <c r="N51" s="64"/>
      <c r="O51" s="64"/>
    </row>
    <row r="52" spans="1:15" ht="29.25" customHeight="1">
      <c r="A52" s="74" t="s">
        <v>131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0"/>
      <c r="N52" s="64"/>
      <c r="O52" s="64"/>
    </row>
    <row r="53" spans="1:15" ht="18.75">
      <c r="A53" s="74" t="s">
        <v>132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90590.989999999991</v>
      </c>
      <c r="F53" s="95" t="s">
        <v>170</v>
      </c>
      <c r="G53" s="67"/>
      <c r="H53" s="67"/>
      <c r="L53" s="64"/>
      <c r="M53" s="170"/>
      <c r="N53" s="64"/>
      <c r="O53" s="64"/>
    </row>
    <row r="54" spans="1:15" ht="18.75" customHeight="1">
      <c r="A54" s="74" t="s">
        <v>133</v>
      </c>
      <c r="B54" s="76" t="s">
        <v>37</v>
      </c>
      <c r="C54" s="100">
        <v>5871.0946208684372</v>
      </c>
      <c r="D54" s="95" t="s">
        <v>171</v>
      </c>
      <c r="E54" s="70"/>
      <c r="F54" s="90"/>
      <c r="G54" s="65"/>
      <c r="H54" s="65"/>
      <c r="L54" s="64"/>
      <c r="M54" s="170"/>
      <c r="N54" s="64"/>
      <c r="O54" s="64"/>
    </row>
    <row r="55" spans="1:15" ht="18.75" customHeight="1">
      <c r="A55" s="74" t="s">
        <v>134</v>
      </c>
      <c r="B55" s="76" t="s">
        <v>38</v>
      </c>
      <c r="C55" s="87">
        <v>83854.080000000016</v>
      </c>
      <c r="D55" s="95" t="s">
        <v>169</v>
      </c>
      <c r="E55" s="70"/>
      <c r="G55" s="65"/>
      <c r="H55" s="65"/>
      <c r="L55" s="64"/>
      <c r="M55" s="170"/>
      <c r="N55" s="64"/>
      <c r="O55" s="64"/>
    </row>
    <row r="56" spans="1:15" ht="18.75" customHeight="1">
      <c r="A56" s="74" t="s">
        <v>135</v>
      </c>
      <c r="B56" s="76" t="s">
        <v>39</v>
      </c>
      <c r="C56" s="94">
        <f>IF(E53-C55&lt;0,0,E53-C55)</f>
        <v>6736.9099999999744</v>
      </c>
      <c r="D56" s="81" t="s">
        <v>59</v>
      </c>
      <c r="E56" s="70"/>
      <c r="G56" s="65"/>
      <c r="H56" s="65"/>
      <c r="L56" s="64"/>
      <c r="M56" s="170"/>
      <c r="N56" s="64"/>
      <c r="O56" s="64"/>
    </row>
    <row r="57" spans="1:15" ht="18.75" customHeight="1">
      <c r="A57" s="74" t="s">
        <v>136</v>
      </c>
      <c r="B57" s="76" t="s">
        <v>40</v>
      </c>
      <c r="C57" s="94">
        <f>E53</f>
        <v>90590.989999999991</v>
      </c>
      <c r="D57" s="81" t="s">
        <v>59</v>
      </c>
      <c r="E57" s="70"/>
      <c r="G57" s="65"/>
      <c r="H57" s="65"/>
      <c r="L57" s="64"/>
      <c r="M57" s="170"/>
      <c r="N57" s="64"/>
      <c r="O57" s="64"/>
    </row>
    <row r="58" spans="1:15" ht="18.75" customHeight="1">
      <c r="A58" s="74" t="s">
        <v>137</v>
      </c>
      <c r="B58" s="76" t="s">
        <v>41</v>
      </c>
      <c r="C58" s="94">
        <f>E53</f>
        <v>90590.989999999991</v>
      </c>
      <c r="D58" s="81" t="s">
        <v>59</v>
      </c>
      <c r="E58" s="70"/>
      <c r="G58" s="65"/>
      <c r="H58" s="65"/>
      <c r="L58" s="64"/>
      <c r="M58" s="170"/>
      <c r="N58" s="64"/>
      <c r="O58" s="64"/>
    </row>
    <row r="59" spans="1:15" ht="18.75" customHeight="1">
      <c r="A59" s="74" t="s">
        <v>138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0"/>
      <c r="N59" s="64"/>
      <c r="O59" s="64"/>
    </row>
    <row r="60" spans="1:15" ht="33.75" customHeight="1">
      <c r="A60" s="74" t="s">
        <v>139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0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55</v>
      </c>
      <c r="E61" s="96">
        <v>112526.41999999995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37</v>
      </c>
      <c r="C62" s="100">
        <v>198.49080100897842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38</v>
      </c>
      <c r="C63" s="87">
        <v>109416.67000000001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39</v>
      </c>
      <c r="C64" s="94">
        <f>IF(E61-C63&lt;0,0,E61-C63)</f>
        <v>3109.7499999999418</v>
      </c>
      <c r="D64" s="81" t="s">
        <v>59</v>
      </c>
      <c r="E64" s="70"/>
      <c r="G64" s="65"/>
      <c r="H64" s="65"/>
    </row>
    <row r="65" spans="1:8" ht="15.75" customHeight="1">
      <c r="A65" s="74" t="s">
        <v>144</v>
      </c>
      <c r="B65" s="76" t="s">
        <v>40</v>
      </c>
      <c r="C65" s="94">
        <f>E61</f>
        <v>112526.41999999995</v>
      </c>
      <c r="D65" s="81" t="s">
        <v>59</v>
      </c>
      <c r="E65" s="70"/>
      <c r="G65" s="65"/>
      <c r="H65" s="65"/>
    </row>
    <row r="66" spans="1:8" ht="15.75" customHeight="1">
      <c r="A66" s="74" t="s">
        <v>145</v>
      </c>
      <c r="B66" s="76" t="s">
        <v>41</v>
      </c>
      <c r="C66" s="94">
        <f>E61</f>
        <v>112526.41999999995</v>
      </c>
      <c r="D66" s="81" t="s">
        <v>59</v>
      </c>
      <c r="E66" s="70"/>
      <c r="G66" s="65"/>
      <c r="H66" s="65"/>
    </row>
    <row r="67" spans="1:8" ht="15.75" customHeight="1">
      <c r="A67" s="74" t="s">
        <v>146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147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37</v>
      </c>
      <c r="C70" s="100">
        <v>0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38</v>
      </c>
      <c r="C71" s="87">
        <v>0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152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153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154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155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37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38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160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161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162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163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0" t="s">
        <v>47</v>
      </c>
      <c r="C4" s="108">
        <v>32034.49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2021-03-26T08:06:21Z</dcterms:modified>
</cp:coreProperties>
</file>