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1" i="1"/>
  <c r="G110" i="1"/>
  <c r="J109" i="1"/>
  <c r="J104" i="1"/>
  <c r="J103" i="1"/>
  <c r="G102" i="1"/>
  <c r="J101" i="1"/>
  <c r="J96" i="1"/>
  <c r="J95" i="1"/>
  <c r="A100" i="1"/>
  <c r="A95" i="1"/>
  <c r="G94" i="1"/>
  <c r="A94" i="1"/>
  <c r="K94" i="1"/>
  <c r="A112" i="1" l="1"/>
  <c r="A110" i="1"/>
  <c r="A113" i="1"/>
  <c r="A105" i="1"/>
  <c r="D110" i="1"/>
  <c r="A114" i="1"/>
  <c r="A109" i="1"/>
  <c r="F110" i="1"/>
  <c r="F118" i="1"/>
  <c r="A122" i="1"/>
  <c r="F102" i="1"/>
  <c r="A123" i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0" i="1" l="1"/>
  <c r="H177" i="1"/>
  <c r="H167" i="1"/>
  <c r="F167" i="1"/>
  <c r="H186" i="1"/>
  <c r="F182" i="1"/>
  <c r="F175" i="1"/>
  <c r="H171" i="1"/>
  <c r="F180" i="1"/>
  <c r="F173" i="1"/>
  <c r="F171" i="1"/>
  <c r="H176" i="1"/>
  <c r="H174" i="1"/>
  <c r="F169" i="1"/>
  <c r="H182" i="1"/>
  <c r="F174" i="1"/>
  <c r="F183" i="1"/>
  <c r="H185" i="1"/>
  <c r="H183" i="1"/>
  <c r="H169" i="1"/>
  <c r="H164" i="1"/>
  <c r="H166" i="1"/>
  <c r="F187" i="1"/>
  <c r="H179" i="1"/>
  <c r="F165" i="1"/>
  <c r="H175" i="1"/>
  <c r="H181" i="1"/>
  <c r="H187" i="1"/>
  <c r="F177" i="1"/>
  <c r="F181" i="1"/>
  <c r="F166" i="1"/>
  <c r="H172" i="1"/>
  <c r="F179" i="1"/>
  <c r="F178" i="1"/>
  <c r="H178" i="1"/>
  <c r="H168" i="1"/>
  <c r="F168" i="1"/>
  <c r="H184" i="1"/>
  <c r="H173" i="1"/>
  <c r="F18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<sst xmlns="http://schemas.openxmlformats.org/spreadsheetml/2006/main" count="582" uniqueCount="224">
  <si>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</si>
  <si>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</si>
  <si>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</si>
  <si>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</si>
  <si>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</si>
  <si>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</si>
  <si>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</si>
  <si>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</si>
  <si>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</si>
  <si>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</si>
  <si>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</si>
  <si>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</si>
  <si>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</si>
  <si>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</si>
  <si>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</si>
  <si>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</si>
  <si>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</si>
  <si>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</si>
  <si>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</si>
  <si>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</si>
  <si>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</si>
  <si>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</si>
  <si>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</si>
  <si>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</si>
  <si>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</si>
  <si>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</si>
  <si>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</si>
  <si>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</si>
  <si>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</si>
  <si>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</si>
  <si>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</si>
  <si>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</si>
  <si>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</si>
  <si>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</si>
  <si>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</si>
  <si>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</si>
  <si>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</si>
  <si>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</si>
  <si>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</si>
  <si>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</si>
  <si>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</si>
  <si>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</si>
  <si>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</si>
  <si>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</si>
  <si>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</si>
  <si>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</si>
  <si>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</si>
  <si>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</si>
  <si>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</si>
  <si>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</si>
  <si>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</si>
  <si>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</si>
  <si>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</si>
  <si>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</si>
  <si>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</si>
  <si>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</si>
  <si>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</si>
  <si>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</si>
  <si>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</si>
  <si>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</si>
  <si>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</si>
  <si>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</si>
  <si>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</si>
  <si>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</si>
  <si>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</si>
  <si>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</si>
  <si>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</si>
  <si>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</si>
  <si>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</si>
  <si>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</si>
  <si>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</si>
  <si>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</si>
  <si>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</si>
  <si>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</si>
  <si>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</si>
  <si>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</si>
  <si>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</si>
  <si>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</si>
  <si>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</si>
  <si>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</si>
  <si>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</si>
  <si>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</si>
  <si>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</si>
  <si>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</si>
  <si>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</si>
  <si>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</si>
  <si>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</si>
  <si>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</si>
  <si>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</si>
  <si>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</si>
  <si>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</si>
  <si>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</si>
  <si>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</si>
  <si>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</si>
  <si>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</si>
  <si>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</si>
  <si>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</si>
  <si>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</si>
  <si>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</si>
  <si>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</si>
  <si>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</si>
  <si>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</si>
  <si>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</si>
  <si>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</si>
  <si>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</si>
  <si>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</si>
  <si>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</si>
  <si>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</si>
  <si>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</si>
  <si>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</si>
  <si>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</si>
  <si>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</si>
  <si>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</si>
  <si>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</si>
  <si>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</si>
  <si>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</si>
  <si>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</si>
  <si>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</si>
  <si>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</si>
  <si>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</si>
  <si>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</si>
  <si>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</si>
  <si>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</si>
  <si>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</si>
  <si>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</si>
  <si>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</si>
  <si>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</si>
  <si>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</si>
  <si>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</si>
  <si>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</si>
  <si>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</si>
  <si>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</si>
  <si>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</si>
  <si>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</si>
  <si>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</si>
  <si>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</si>
  <si>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</si>
  <si>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</si>
  <si>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</si>
  <si>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</si>
  <si>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</si>
  <si>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</si>
  <si>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</si>
  <si>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</si>
  <si>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</si>
  <si>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</si>
  <si>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</si>
  <si>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</si>
  <si>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</si>
  <si>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</si>
  <si>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</si>
  <si>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</si>
  <si>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</si>
  <si>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</si>
  <si>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</si>
  <si>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</si>
  <si>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</si>
  <si>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</si>
  <si>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</si>
  <si>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</si>
  <si>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</si>
  <si>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</si>
  <si>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</si>
  <si>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</si>
  <si>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</si>
  <si>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</si>
  <si>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</si>
  <si>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</si>
  <si>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</si>
  <si>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</si>
  <si>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</si>
  <si>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</si>
  <si>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</si>
  <si>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</si>
  <si>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</si>
  <si>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</si>
  <si>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</si>
  <si>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</si>
  <si>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</si>
  <si>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</si>
  <si>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</si>
  <si>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ежемесячно</t>
  </si>
  <si>
    <t>разово</t>
  </si>
  <si>
    <t>ежегодно</t>
  </si>
  <si>
    <t>площадь дома</t>
  </si>
  <si>
    <t>с 01.09.2019 приказ №62 от 26.08.2019 Протокол №1-2 от 22.07.2019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</si>
  <si>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</si>
  <si>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</si>
  <si>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монтаж дополнительных камер системы видеонаблюдения</t>
  </si>
  <si>
    <t xml:space="preserve">  -  монтаж диспетчеризации лифта</t>
  </si>
  <si>
    <t xml:space="preserve">  -  монтаж греющего кабеля на кровлю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</si>
  <si>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</si>
  <si>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</si>
  <si>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</si>
  <si>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</si>
  <si>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</si>
  <si>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Изготовление и монтаж металлического каркаса для привода ворот.</t>
  </si>
  <si>
    <t>Ремонт откатных ворот (замена роликовых опор).</t>
  </si>
  <si>
    <t>Приобретение и установка таблички по пожарной безопасности.</t>
  </si>
  <si>
    <t>Ремонт линии связи с уличной видеокамерой.</t>
  </si>
  <si>
    <t>Приобретение и установка 2-х скамеек на детскую площадку.</t>
  </si>
  <si>
    <t>Замена задвижки Ду40 на системе ГСВ в ИТП.</t>
  </si>
  <si>
    <t>Благоустройство придомовой территории (покраска бордюрного камня).</t>
  </si>
  <si>
    <t>АВР 1/20 от 01.06.2020</t>
  </si>
  <si>
    <t>Благоустройство придомовой территории (приобретение песка).</t>
  </si>
  <si>
    <t>АВР 2/20 от 01.06.2020</t>
  </si>
  <si>
    <t>АВР 3/20 от 01.06.2020</t>
  </si>
  <si>
    <t>Благоустройство придомовой территории (приобретение чернозема).</t>
  </si>
  <si>
    <t>Ремонт лифта (замена подшипников блока ограничителя скорости).</t>
  </si>
  <si>
    <t>АВР 4/20 от 12.05.2020</t>
  </si>
  <si>
    <t>АВР 5/20 от 09.09.2020, Решение, счет №25 от 10.03.2020</t>
  </si>
  <si>
    <t>АВР 6/20 от 09.09.2020, Решение, счет№ 46 от 06.03.2020</t>
  </si>
  <si>
    <t>Ремонт откатных ворот (регулировка концевых выключателей).</t>
  </si>
  <si>
    <t>АВР 7/20 от 26.10.2020, счет №178 от 6.10.2020</t>
  </si>
  <si>
    <t>Монтаж дополнительных камер системы видеонаблюдения.</t>
  </si>
  <si>
    <t>АВР 9/20 от 08.12.2020, счет №27 от 24.03.2020</t>
  </si>
  <si>
    <t>АВР 10/20 от 30.06.2020, Решение, счет №470 от 10.06.2020</t>
  </si>
  <si>
    <t>АВР 11/20 от 09.06.2020, Решение, счет №112 от 08.06.2020</t>
  </si>
  <si>
    <t>Замена ламп уличного освещения (2 шт.)</t>
  </si>
  <si>
    <t>АВР 12/20 от 08.12.2020</t>
  </si>
  <si>
    <t>АВР 13/20 от 22.12.2020, Решение, смета, счет №95 от 09.12.2020</t>
  </si>
  <si>
    <t>АВР 8/20 от 11.12.2020, счет от 12.03.2020</t>
  </si>
  <si>
    <t>Услуги и работы по управлению МКД</t>
  </si>
  <si>
    <t>АВР 14/20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</si>
</sst>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</cellStyleXfs>
  <cellXfs count="18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26" fillId="0" borderId="0" xfId="5" applyNumberFormat="1" applyFont="1" applyFill="1" applyBorder="1" applyAlignment="1"/>
    <xf numFmtId="0" fontId="12" fillId="0" borderId="0" xfId="5" applyFill="1" applyBorder="1" applyAlignment="1">
      <alignment horizontal="center"/>
    </xf>
    <xf numFmtId="0" fontId="26" fillId="0" borderId="0" xfId="5" applyFont="1" applyFill="1" applyBorder="1" applyAlignment="1"/>
    <xf numFmtId="2" fontId="26" fillId="4" borderId="0" xfId="6" applyNumberFormat="1" applyFont="1" applyFill="1" applyBorder="1"/>
    <xf numFmtId="0" fontId="0" fillId="6" borderId="0" xfId="0" applyFill="1" applyBorder="1"/>
    <xf numFmtId="0" fontId="0" fillId="0" borderId="0" xfId="0" applyFill="1"/>
    <xf numFmtId="0" fontId="19" fillId="0" borderId="0" xfId="6" applyFo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6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4" fontId="12" fillId="0" borderId="0" xfId="5" applyNumberFormat="1" applyFill="1" applyBorder="1" applyAlignment="1"/>
    <xf numFmtId="0" fontId="3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/>
    <xf numFmtId="0" fontId="8" fillId="0" borderId="0" xfId="5" applyFont="1" applyFill="1" applyBorder="1" applyAlignment="1">
      <alignment horizontal="center"/>
    </xf>
    <xf numFmtId="4" fontId="12" fillId="0" borderId="0" xfId="5" applyNumberFormat="1" applyFont="1" applyFill="1" applyBorder="1" applyAlignment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/>
    <xf numFmtId="0" fontId="26" fillId="6" borderId="0" xfId="5" applyFont="1" applyFill="1" applyBorder="1" applyAlignment="1"/>
    <xf numFmtId="0" fontId="12" fillId="6" borderId="0" xfId="5" applyFill="1" applyBorder="1" applyAlignment="1">
      <alignment horizontal="center"/>
    </xf>
    <xf numFmtId="4" fontId="26" fillId="6" borderId="0" xfId="5" applyNumberFormat="1" applyFont="1" applyFill="1" applyBorder="1" applyAlignment="1"/>
    <xf numFmtId="0" fontId="0" fillId="6" borderId="0" xfId="0" applyFill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6" t="s">
        <v>179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77"/>
      <c r="M8" s="109"/>
      <c r="N8" s="109"/>
      <c r="O8" s="70" t="s">
        <v>85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77"/>
      <c r="M9" s="109"/>
      <c r="N9" s="109"/>
      <c r="O9" s="70" t="s">
        <v>86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635409.11</v>
      </c>
      <c r="K10" s="109"/>
      <c r="L10" s="177"/>
      <c r="M10" s="109"/>
      <c r="N10" s="109"/>
      <c r="O10" s="70" t="s">
        <v>87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642849.27999999991</v>
      </c>
      <c r="K11" s="109"/>
      <c r="L11" s="177"/>
      <c r="M11" s="109"/>
      <c r="N11" s="109"/>
      <c r="O11" s="70" t="s">
        <v>88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302990.98</v>
      </c>
      <c r="K12" s="109"/>
      <c r="L12" s="177"/>
      <c r="M12" s="109"/>
      <c r="N12" s="109"/>
      <c r="O12" s="70" t="s">
        <v>89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242208</v>
      </c>
      <c r="K13" s="109"/>
      <c r="L13" s="177"/>
      <c r="M13" s="109"/>
      <c r="N13" s="109"/>
      <c r="O13" s="70" t="s">
        <v>90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97650.299999999974</v>
      </c>
      <c r="K14" s="109"/>
      <c r="L14" s="177"/>
      <c r="M14" s="109"/>
      <c r="N14" s="109"/>
      <c r="O14" s="70" t="s">
        <v>91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543415.26</v>
      </c>
      <c r="K15" s="109"/>
      <c r="L15" s="177"/>
      <c r="M15" s="109"/>
      <c r="N15" s="109"/>
      <c r="O15" s="70" t="s">
        <v>92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543415.26</v>
      </c>
      <c r="K16" s="109"/>
      <c r="L16" s="177"/>
      <c r="M16" s="109"/>
      <c r="N16" s="109"/>
      <c r="O16" s="70" t="s">
        <v>93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77"/>
      <c r="M17" s="109"/>
      <c r="N17" s="109"/>
      <c r="O17" s="70" t="s">
        <v>94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77"/>
      <c r="M18" s="109"/>
      <c r="N18" s="109"/>
      <c r="O18" s="70" t="s">
        <v>95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77"/>
      <c r="M19" s="109"/>
      <c r="N19" s="109"/>
      <c r="O19" s="70" t="s">
        <v>96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77"/>
      <c r="M20" s="109"/>
      <c r="N20" s="109"/>
      <c r="O20" s="70" t="s">
        <v>97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543415.26</v>
      </c>
      <c r="K21" s="109"/>
      <c r="L21" s="177"/>
      <c r="M21" s="109"/>
      <c r="N21" s="109"/>
      <c r="O21" s="70" t="s">
        <v>98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77"/>
      <c r="M22" s="109"/>
      <c r="N22" s="109"/>
      <c r="O22" s="70" t="s">
        <v>99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77"/>
      <c r="M23" s="109"/>
      <c r="N23" s="109"/>
      <c r="O23" s="70" t="s">
        <v>100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734843.12999999989</v>
      </c>
      <c r="K24" s="109"/>
      <c r="L24" s="177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106680.72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5">
        <f>VLOOKUP(A29,ПТО!$A$39:$D$53,2,FALSE)</f>
        <v>54077.760000000002</v>
      </c>
      <c r="G29" s="155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42279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29496.959999999999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9832.32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60222.96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Услуги и работы по управлению МКД</v>
      </c>
      <c r="B35" s="154"/>
      <c r="C35" s="154"/>
      <c r="D35" s="154"/>
      <c r="E35" s="154"/>
      <c r="F35" s="155">
        <f>VLOOKUP(A35,ПТО!$A$39:$D$53,2,FALSE)</f>
        <v>98323.199999999997</v>
      </c>
      <c r="G35" s="155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8"/>
      <c r="M35" s="116"/>
      <c r="N35" s="109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8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8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4" t="str">
        <f>ПТО!A3</f>
        <v>Техническое обслуживание охранной сигнализации.</v>
      </c>
      <c r="B44" s="154"/>
      <c r="C44" s="154"/>
      <c r="D44" s="154"/>
      <c r="E44" s="154"/>
      <c r="F44" s="155">
        <f>VLOOKUP(A44,ПТО!$A$2:$D$31,4,FALSE)</f>
        <v>18000</v>
      </c>
      <c r="G44" s="155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8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4" t="str">
        <f>ПТО!A4</f>
        <v>Благоустройство придомовой территории (покраска бордюрного камня).</v>
      </c>
      <c r="B45" s="154"/>
      <c r="C45" s="154"/>
      <c r="D45" s="154"/>
      <c r="E45" s="154"/>
      <c r="F45" s="155">
        <f>VLOOKUP(A45,ПТО!$A$2:$D$31,4,FALSE)</f>
        <v>1392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8"/>
      <c r="M45" s="116"/>
      <c r="N45" s="109"/>
      <c r="O45" s="23" t="str">
        <f t="shared" si="1"/>
        <v>Благоустройство придомовой территории (покраска бордюрного камня).</v>
      </c>
      <c r="R45" s="22" t="s">
        <v>72</v>
      </c>
    </row>
    <row r="46" spans="1:18" ht="51" customHeight="1" outlineLevel="1">
      <c r="A46" s="154" t="str">
        <f>ПТО!A5</f>
        <v>Благоустройство придомовой территории (приобретение песка).</v>
      </c>
      <c r="B46" s="154"/>
      <c r="C46" s="154"/>
      <c r="D46" s="154"/>
      <c r="E46" s="154"/>
      <c r="F46" s="155">
        <f>VLOOKUP(A46,ПТО!$A$2:$D$31,4,FALSE)</f>
        <v>2250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8"/>
      <c r="M46" s="116"/>
      <c r="N46" s="109"/>
      <c r="O46" s="23" t="str">
        <f t="shared" si="1"/>
        <v>Благоустройство придомовой территории (приобретение песка).</v>
      </c>
      <c r="R46" s="22" t="s">
        <v>72</v>
      </c>
    </row>
    <row r="47" spans="1:18" ht="51" customHeight="1" outlineLevel="1">
      <c r="A47" s="154" t="str">
        <f>ПТО!A6</f>
        <v>Благоустройство придомовой территории (приобретение чернозема).</v>
      </c>
      <c r="B47" s="154"/>
      <c r="C47" s="154"/>
      <c r="D47" s="154"/>
      <c r="E47" s="154"/>
      <c r="F47" s="155">
        <f>VLOOKUP(A47,ПТО!$A$2:$D$31,4,FALSE)</f>
        <v>11000</v>
      </c>
      <c r="G47" s="155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8"/>
      <c r="M47" s="116"/>
      <c r="N47" s="109"/>
      <c r="O47" s="23" t="str">
        <f t="shared" si="1"/>
        <v>Благоустройство придомовой территории (приобретение чернозема).</v>
      </c>
      <c r="R47" s="22" t="s">
        <v>72</v>
      </c>
    </row>
    <row r="48" spans="1:18" ht="51" customHeight="1" outlineLevel="1">
      <c r="A48" s="154" t="str">
        <f>ПТО!A7</f>
        <v>Ремонт лифта (замена подшипников блока ограничителя скорости).</v>
      </c>
      <c r="B48" s="154"/>
      <c r="C48" s="154"/>
      <c r="D48" s="154"/>
      <c r="E48" s="154"/>
      <c r="F48" s="155">
        <f>VLOOKUP(A48,ПТО!$A$2:$D$31,4,FALSE)</f>
        <v>2403</v>
      </c>
      <c r="G48" s="155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8"/>
      <c r="M48" s="116"/>
      <c r="N48" s="109"/>
      <c r="O48" s="23" t="str">
        <f t="shared" si="1"/>
        <v>Ремонт лифта (замена подшипников блока ограничителя скорости).</v>
      </c>
      <c r="R48" s="22" t="s">
        <v>72</v>
      </c>
    </row>
    <row r="49" spans="1:18" ht="51" customHeight="1" outlineLevel="1">
      <c r="A49" s="154" t="str">
        <f>ПТО!A8</f>
        <v>Изготовление и монтаж металлического каркаса для привода ворот.</v>
      </c>
      <c r="B49" s="154"/>
      <c r="C49" s="154"/>
      <c r="D49" s="154"/>
      <c r="E49" s="154"/>
      <c r="F49" s="155">
        <f>VLOOKUP(A49,ПТО!$A$2:$D$31,4,FALSE)</f>
        <v>6160</v>
      </c>
      <c r="G49" s="155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8"/>
      <c r="M49" s="116"/>
      <c r="N49" s="109"/>
      <c r="O49" s="23" t="str">
        <f t="shared" si="1"/>
        <v>Изготовление и монтаж металлического каркаса для привода ворот.</v>
      </c>
      <c r="R49" s="22" t="s">
        <v>72</v>
      </c>
    </row>
    <row r="50" spans="1:18" ht="51" customHeight="1" outlineLevel="1">
      <c r="A50" s="154" t="str">
        <f>ПТО!A9</f>
        <v>Ремонт откатных ворот (замена роликовых опор).</v>
      </c>
      <c r="B50" s="154"/>
      <c r="C50" s="154"/>
      <c r="D50" s="154"/>
      <c r="E50" s="154"/>
      <c r="F50" s="155">
        <f>VLOOKUP(A50,ПТО!$A$2:$D$31,4,FALSE)</f>
        <v>29480</v>
      </c>
      <c r="G50" s="155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8"/>
      <c r="M50" s="116"/>
      <c r="N50" s="109"/>
      <c r="O50" s="23" t="str">
        <f t="shared" si="1"/>
        <v>Ремонт откатных ворот (замена роликовых опор).</v>
      </c>
      <c r="R50" s="22" t="s">
        <v>72</v>
      </c>
    </row>
    <row r="51" spans="1:18" ht="51" customHeight="1" outlineLevel="1">
      <c r="A51" s="154" t="str">
        <f>ПТО!A10</f>
        <v>Ремонт откатных ворот (регулировка концевых выключателей).</v>
      </c>
      <c r="B51" s="154"/>
      <c r="C51" s="154"/>
      <c r="D51" s="154"/>
      <c r="E51" s="154"/>
      <c r="F51" s="155">
        <f>VLOOKUP(A51,ПТО!$A$2:$D$31,4,FALSE)</f>
        <v>1500</v>
      </c>
      <c r="G51" s="155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8"/>
      <c r="M51" s="116"/>
      <c r="N51" s="109"/>
      <c r="O51" s="23" t="str">
        <f t="shared" si="1"/>
        <v>Ремонт откатных ворот (регулировка концевых выключателей).</v>
      </c>
      <c r="R51" s="22" t="s">
        <v>72</v>
      </c>
    </row>
    <row r="52" spans="1:18" ht="51" customHeight="1" outlineLevel="1">
      <c r="A52" s="154" t="str">
        <f>ПТО!A11</f>
        <v>Приобретение и установка таблички по пожарной безопасности.</v>
      </c>
      <c r="B52" s="154"/>
      <c r="C52" s="154"/>
      <c r="D52" s="154"/>
      <c r="E52" s="154"/>
      <c r="F52" s="155">
        <f>VLOOKUP(A52,ПТО!$A$2:$D$31,4,FALSE)</f>
        <v>250</v>
      </c>
      <c r="G52" s="155"/>
      <c r="H52" s="25" t="str">
        <f>VLOOKUP(A52,ПТО!$A$2:$D$31,2,FALSE)</f>
        <v>разово</v>
      </c>
      <c r="I52" s="156">
        <f>VLOOKUP(A52,ПТО!$A$2:$D$31,3,FALSE)</f>
        <v>1</v>
      </c>
      <c r="J52" s="156"/>
      <c r="K52" s="109"/>
      <c r="L52" s="178"/>
      <c r="M52" s="116"/>
      <c r="N52" s="109"/>
      <c r="O52" s="23" t="str">
        <f t="shared" si="1"/>
        <v>Приобретение и установка таблички по пожарной безопасности.</v>
      </c>
      <c r="R52" s="22" t="s">
        <v>72</v>
      </c>
    </row>
    <row r="53" spans="1:18" ht="51" customHeight="1" outlineLevel="1">
      <c r="A53" s="154" t="str">
        <f>ПТО!A12</f>
        <v>Ремонт линии связи с уличной видеокамерой.</v>
      </c>
      <c r="B53" s="154"/>
      <c r="C53" s="154"/>
      <c r="D53" s="154"/>
      <c r="E53" s="154"/>
      <c r="F53" s="155">
        <f>VLOOKUP(A53,ПТО!$A$2:$D$31,4,FALSE)</f>
        <v>1000</v>
      </c>
      <c r="G53" s="155"/>
      <c r="H53" s="25" t="str">
        <f>VLOOKUP(A53,ПТО!$A$2:$D$31,2,FALSE)</f>
        <v>разово</v>
      </c>
      <c r="I53" s="156">
        <f>VLOOKUP(A53,ПТО!$A$2:$D$31,3,FALSE)</f>
        <v>1</v>
      </c>
      <c r="J53" s="156"/>
      <c r="K53" s="109"/>
      <c r="L53" s="178"/>
      <c r="M53" s="116"/>
      <c r="N53" s="109"/>
      <c r="O53" s="23" t="str">
        <f t="shared" si="1"/>
        <v>Ремонт линии связи с уличной видеокамерой.</v>
      </c>
      <c r="R53" s="22" t="s">
        <v>72</v>
      </c>
    </row>
    <row r="54" spans="1:18" ht="51" customHeight="1" outlineLevel="1">
      <c r="A54" s="154" t="str">
        <f>ПТО!A13</f>
        <v>Приобретение и установка 2-х скамеек на детскую площадку.</v>
      </c>
      <c r="B54" s="154"/>
      <c r="C54" s="154"/>
      <c r="D54" s="154"/>
      <c r="E54" s="154"/>
      <c r="F54" s="155">
        <f>VLOOKUP(A54,ПТО!$A$2:$D$31,4,FALSE)</f>
        <v>11600</v>
      </c>
      <c r="G54" s="155"/>
      <c r="H54" s="25" t="str">
        <f>VLOOKUP(A54,ПТО!$A$2:$D$31,2,FALSE)</f>
        <v>разово</v>
      </c>
      <c r="I54" s="156">
        <f>VLOOKUP(A54,ПТО!$A$2:$D$31,3,FALSE)</f>
        <v>1</v>
      </c>
      <c r="J54" s="156"/>
      <c r="K54" s="109"/>
      <c r="L54" s="178"/>
      <c r="M54" s="116"/>
      <c r="N54" s="109"/>
      <c r="O54" s="23" t="str">
        <f t="shared" si="1"/>
        <v>Приобретение и установка 2-х скамеек на детскую площадку.</v>
      </c>
      <c r="R54" s="22" t="s">
        <v>72</v>
      </c>
    </row>
    <row r="55" spans="1:18" ht="51" customHeight="1" outlineLevel="1">
      <c r="A55" s="154" t="str">
        <f>ПТО!A14</f>
        <v>Замена задвижки Ду40 на системе ГСВ в ИТП.</v>
      </c>
      <c r="B55" s="154"/>
      <c r="C55" s="154"/>
      <c r="D55" s="154"/>
      <c r="E55" s="154"/>
      <c r="F55" s="155">
        <f>VLOOKUP(A55,ПТО!$A$2:$D$31,4,FALSE)</f>
        <v>4090.34</v>
      </c>
      <c r="G55" s="155"/>
      <c r="H55" s="25" t="str">
        <f>VLOOKUP(A55,ПТО!$A$2:$D$31,2,FALSE)</f>
        <v>разово</v>
      </c>
      <c r="I55" s="156">
        <f>VLOOKUP(A55,ПТО!$A$2:$D$31,3,FALSE)</f>
        <v>1</v>
      </c>
      <c r="J55" s="156"/>
      <c r="K55" s="109"/>
      <c r="L55" s="178"/>
      <c r="M55" s="116"/>
      <c r="N55" s="109"/>
      <c r="O55" s="23" t="str">
        <f t="shared" si="1"/>
        <v>Замена задвижки Ду40 на системе ГСВ в ИТП.</v>
      </c>
      <c r="R55" s="22" t="s">
        <v>72</v>
      </c>
    </row>
    <row r="56" spans="1:18" ht="51" customHeight="1" outlineLevel="1">
      <c r="A56" s="154" t="str">
        <f>ПТО!A15</f>
        <v>Замена ламп уличного освещения (2 шт.)</v>
      </c>
      <c r="B56" s="154"/>
      <c r="C56" s="154"/>
      <c r="D56" s="154"/>
      <c r="E56" s="154"/>
      <c r="F56" s="155">
        <f>VLOOKUP(A56,ПТО!$A$2:$D$31,4,FALSE)</f>
        <v>2500</v>
      </c>
      <c r="G56" s="155"/>
      <c r="H56" s="25" t="str">
        <f>VLOOKUP(A56,ПТО!$A$2:$D$31,2,FALSE)</f>
        <v>разово</v>
      </c>
      <c r="I56" s="156">
        <f>VLOOKUP(A56,ПТО!$A$2:$D$31,3,FALSE)</f>
        <v>1</v>
      </c>
      <c r="J56" s="156"/>
      <c r="K56" s="109"/>
      <c r="L56" s="178"/>
      <c r="M56" s="116"/>
      <c r="N56" s="109"/>
      <c r="O56" s="23" t="str">
        <f t="shared" si="1"/>
        <v>Замена ламп уличного освещения (2 шт.)</v>
      </c>
      <c r="R56" s="22" t="s">
        <v>72</v>
      </c>
    </row>
    <row r="57" spans="1:18" ht="51" customHeight="1" outlineLevel="1">
      <c r="A57" s="154" t="str">
        <f>ПТО!A16</f>
        <v>Монтаж дополнительных камер системы видеонаблюдения.</v>
      </c>
      <c r="B57" s="154"/>
      <c r="C57" s="154"/>
      <c r="D57" s="154"/>
      <c r="E57" s="154"/>
      <c r="F57" s="155">
        <f>VLOOKUP(A57,ПТО!$A$2:$D$31,4,FALSE)</f>
        <v>19130</v>
      </c>
      <c r="G57" s="155"/>
      <c r="H57" s="25" t="str">
        <f>VLOOKUP(A57,ПТО!$A$2:$D$31,2,FALSE)</f>
        <v>разово</v>
      </c>
      <c r="I57" s="156">
        <f>VLOOKUP(A57,ПТО!$A$2:$D$31,3,FALSE)</f>
        <v>1</v>
      </c>
      <c r="J57" s="156"/>
      <c r="K57" s="109"/>
      <c r="L57" s="178"/>
      <c r="M57" s="116"/>
      <c r="N57" s="109"/>
      <c r="O57" s="23" t="str">
        <f t="shared" si="1"/>
        <v>Монтаж дополнительных камер системы видеонаблюдения.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6"/>
      <c r="L71" s="17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61"/>
      <c r="M75" s="109"/>
      <c r="N75" s="109"/>
      <c r="O75" s="70" t="s">
        <v>102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61"/>
      <c r="M76" s="109"/>
      <c r="N76" s="109"/>
      <c r="O76" s="70" t="s">
        <v>103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61"/>
      <c r="M77" s="109"/>
      <c r="N77" s="109"/>
      <c r="O77" s="70" t="s">
        <v>104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61"/>
      <c r="M78" s="109"/>
      <c r="N78" s="109"/>
      <c r="O78" s="70" t="s">
        <v>105</v>
      </c>
    </row>
    <row r="79" spans="1:16384">
      <c r="A79" s="115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106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9"/>
      <c r="M82" s="109"/>
      <c r="N82" s="109"/>
      <c r="O82" s="70" t="s">
        <v>107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15174.75</v>
      </c>
      <c r="K83" s="109"/>
      <c r="L83" s="179"/>
      <c r="M83" s="109"/>
      <c r="N83" s="109"/>
      <c r="O83" s="70" t="s">
        <v>108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79"/>
      <c r="M84" s="109"/>
      <c r="N84" s="109"/>
      <c r="O84" s="70" t="s">
        <v>109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79"/>
      <c r="M85" s="109"/>
      <c r="N85" s="109"/>
      <c r="O85" s="70" t="s">
        <v>110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24399.39</v>
      </c>
      <c r="K86" s="109"/>
      <c r="L86" s="179"/>
      <c r="M86" s="109"/>
      <c r="N86" s="109"/>
      <c r="O86" s="70" t="s">
        <v>111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79"/>
      <c r="M87" s="109"/>
      <c r="N87" s="109"/>
      <c r="O87" s="70" t="s">
        <v>112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79"/>
      <c r="M88" s="109"/>
      <c r="N88" s="109"/>
      <c r="O88" s="70" t="s">
        <v>113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79"/>
      <c r="M89" s="109"/>
      <c r="N89" s="109"/>
      <c r="O89" s="70" t="s">
        <v>114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79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3" t="s">
        <v>48</v>
      </c>
      <c r="B93" s="163"/>
      <c r="C93" s="163"/>
      <c r="D93" s="166" t="s">
        <v>49</v>
      </c>
      <c r="E93" s="166"/>
      <c r="F93" s="10" t="s">
        <v>50</v>
      </c>
      <c r="G93" s="163" t="s">
        <v>51</v>
      </c>
      <c r="H93" s="163"/>
      <c r="I93" s="163"/>
      <c r="J93" s="163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4">
        <f>VLOOKUP("эл",АО,5,FALSE)</f>
        <v>36185.08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31741.298245614038</v>
      </c>
      <c r="L95" s="180"/>
      <c r="O95" s="1" t="s">
        <v>116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32090.25</v>
      </c>
      <c r="L96" s="180"/>
      <c r="O96" s="1" t="s">
        <v>117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4094.8300000000017</v>
      </c>
      <c r="L97" s="180"/>
      <c r="O97" s="1" t="s">
        <v>118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36185.08</v>
      </c>
      <c r="L98" s="180"/>
      <c r="O98" s="1" t="s">
        <v>119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36185.08</v>
      </c>
      <c r="L99" s="180"/>
      <c r="O99" s="1" t="s">
        <v>120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121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122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6076.57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449.11825572801183</v>
      </c>
      <c r="L103" s="180"/>
      <c r="O103" s="1" t="s">
        <v>125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3212.079999999999</v>
      </c>
      <c r="L104" s="180"/>
      <c r="O104" s="1" t="s">
        <v>126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2864.4900000000007</v>
      </c>
      <c r="L105" s="180"/>
      <c r="O105" s="1" t="s">
        <v>127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6076.57</v>
      </c>
      <c r="L106" s="180"/>
      <c r="O106" s="1" t="s">
        <v>128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6076.57</v>
      </c>
      <c r="L107" s="180"/>
      <c r="O107" s="1" t="s">
        <v>129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130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131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6883.24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446.09462086843808</v>
      </c>
      <c r="L111" s="180"/>
      <c r="O111" s="1" t="s">
        <v>133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3953.9099999999989</v>
      </c>
      <c r="L112" s="180"/>
      <c r="O112" s="1" t="s">
        <v>134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2929.3300000000008</v>
      </c>
      <c r="L113" s="180"/>
      <c r="O113" s="1" t="s">
        <v>135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6883.24</v>
      </c>
      <c r="L114" s="180"/>
      <c r="O114" s="1" t="s">
        <v>136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6883.24</v>
      </c>
      <c r="L115" s="180"/>
      <c r="O115" s="1" t="s">
        <v>137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138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139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602.76</v>
      </c>
      <c r="H118" s="165"/>
      <c r="I118" s="165"/>
      <c r="J118" s="165"/>
      <c r="L118" s="47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1.0632375509340106</v>
      </c>
      <c r="L119" s="47"/>
      <c r="O119" s="1" t="s">
        <v>141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1266.77</v>
      </c>
      <c r="L120" s="47"/>
      <c r="O120" s="1" t="s">
        <v>142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143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602.76</v>
      </c>
      <c r="L122" s="47"/>
      <c r="O122" s="1" t="s">
        <v>144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602.76</v>
      </c>
      <c r="L123" s="47"/>
      <c r="O123" s="1" t="s">
        <v>145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147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149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150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151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152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153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154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158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163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173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4</v>
      </c>
      <c r="L145" s="15"/>
      <c r="O145" t="s">
        <v>174</v>
      </c>
    </row>
    <row r="146" spans="1:15" ht="30" customHeight="1" outlineLevel="1">
      <c r="A146" s="162" t="s">
        <v>176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146405.54999999999</v>
      </c>
      <c r="O146" t="s">
        <v>175</v>
      </c>
    </row>
    <row r="149" spans="1:15" ht="52.5" customHeight="1">
      <c r="A149" s="158" t="s">
        <v>180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7" t="s">
        <v>191</v>
      </c>
      <c r="B154" s="157"/>
      <c r="C154" s="157"/>
      <c r="D154" s="157"/>
      <c r="E154" s="27">
        <f>ПТО!G1</f>
        <v>287748.59000000003</v>
      </c>
    </row>
    <row r="155" spans="1:15" ht="34.5" customHeight="1">
      <c r="A155" s="159" t="s">
        <v>195</v>
      </c>
      <c r="B155" s="159"/>
      <c r="C155" s="159"/>
      <c r="D155" s="159"/>
      <c r="E155" s="28">
        <f>J13</f>
        <v>242208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охранной сигнализации.</v>
      </c>
      <c r="B159" s="154"/>
      <c r="C159" s="154"/>
      <c r="D159" s="154"/>
      <c r="E159" s="154"/>
      <c r="F159" s="155">
        <f t="shared" si="15"/>
        <v>18000</v>
      </c>
      <c r="G159" s="155"/>
      <c r="H159" s="24" t="str">
        <f t="shared" si="16"/>
        <v>ежемесячно</v>
      </c>
      <c r="I159" s="156">
        <f t="shared" si="17"/>
        <v>12</v>
      </c>
      <c r="J159" s="15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4" t="str">
        <f t="shared" si="14"/>
        <v>Благоустройство придомовой территории (покраска бордюрного камня).</v>
      </c>
      <c r="B160" s="154"/>
      <c r="C160" s="154"/>
      <c r="D160" s="154"/>
      <c r="E160" s="154"/>
      <c r="F160" s="155">
        <f t="shared" si="15"/>
        <v>1392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Благоустройство придомовой территории (покраска бордюрного камня).</v>
      </c>
    </row>
    <row r="161" spans="1:14" ht="28.5" customHeight="1">
      <c r="A161" s="154" t="str">
        <f>IF(N161&gt;0,N161,0)</f>
        <v>Благоустройство придомовой территории (приобретение песка).</v>
      </c>
      <c r="B161" s="154"/>
      <c r="C161" s="154"/>
      <c r="D161" s="154"/>
      <c r="E161" s="154"/>
      <c r="F161" s="155">
        <f t="shared" si="15"/>
        <v>2250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Благоустройство придомовой территории (приобретение песка).</v>
      </c>
    </row>
    <row r="162" spans="1:14" ht="28.5" customHeight="1">
      <c r="A162" s="154" t="str">
        <f t="shared" si="14"/>
        <v>Благоустройство придомовой территории (приобретение чернозема).</v>
      </c>
      <c r="B162" s="154"/>
      <c r="C162" s="154"/>
      <c r="D162" s="154"/>
      <c r="E162" s="154"/>
      <c r="F162" s="155">
        <f t="shared" si="15"/>
        <v>11000</v>
      </c>
      <c r="G162" s="155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72</v>
      </c>
      <c r="N162" s="1" t="str">
        <v>Благоустройство придомовой территории (приобретение чернозема).</v>
      </c>
    </row>
    <row r="163" spans="1:14" ht="28.5" customHeight="1">
      <c r="A163" s="154" t="str">
        <f t="shared" si="14"/>
        <v>Ремонт лифта (замена подшипников блока ограничителя скорости).</v>
      </c>
      <c r="B163" s="154"/>
      <c r="C163" s="154"/>
      <c r="D163" s="154"/>
      <c r="E163" s="154"/>
      <c r="F163" s="155">
        <f t="shared" si="15"/>
        <v>2403</v>
      </c>
      <c r="G163" s="155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72</v>
      </c>
      <c r="N163" s="1" t="str">
        <v>Ремонт лифта (замена подшипников блока ограничителя скорости).</v>
      </c>
    </row>
    <row r="164" spans="1:14" ht="28.5" customHeight="1">
      <c r="A164" s="154" t="str">
        <f t="shared" ref="A164:A187" si="18">IF(N164&gt;0,N164,0)</f>
        <v>Изготовление и монтаж металлического каркаса для привода ворот.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6160</v>
      </c>
      <c r="G164" s="155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72</v>
      </c>
      <c r="N164" s="1" t="str">
        <v>Изготовление и монтаж металлического каркаса для привода ворот.</v>
      </c>
    </row>
    <row r="165" spans="1:14" ht="28.5" customHeight="1">
      <c r="A165" s="154" t="str">
        <f t="shared" si="18"/>
        <v>Ремонт откатных ворот (замена роликовых опор).</v>
      </c>
      <c r="B165" s="154"/>
      <c r="C165" s="154"/>
      <c r="D165" s="154"/>
      <c r="E165" s="154"/>
      <c r="F165" s="155">
        <f t="shared" si="19"/>
        <v>29480</v>
      </c>
      <c r="G165" s="155"/>
      <c r="H165" s="29" t="str">
        <f t="shared" si="16"/>
        <v>разово</v>
      </c>
      <c r="I165" s="156">
        <f t="shared" si="20"/>
        <v>1</v>
      </c>
      <c r="J165" s="156"/>
      <c r="M165" s="22" t="s">
        <v>72</v>
      </c>
      <c r="N165" s="1" t="str">
        <v>Ремонт откатных ворот (замена роликовых опор).</v>
      </c>
    </row>
    <row r="166" spans="1:14" ht="28.5" customHeight="1">
      <c r="A166" s="154" t="str">
        <f t="shared" si="18"/>
        <v>Ремонт откатных ворот (регулировка концевых выключателей).</v>
      </c>
      <c r="B166" s="154"/>
      <c r="C166" s="154"/>
      <c r="D166" s="154"/>
      <c r="E166" s="154"/>
      <c r="F166" s="155">
        <f t="shared" si="19"/>
        <v>1500</v>
      </c>
      <c r="G166" s="155"/>
      <c r="H166" s="29" t="str">
        <f t="shared" si="16"/>
        <v>разово</v>
      </c>
      <c r="I166" s="156">
        <f t="shared" si="20"/>
        <v>1</v>
      </c>
      <c r="J166" s="156"/>
      <c r="M166" s="22" t="s">
        <v>72</v>
      </c>
      <c r="N166" s="1" t="str">
        <v>Ремонт откатных ворот (регулировка концевых выключателей).</v>
      </c>
    </row>
    <row r="167" spans="1:14" ht="28.5" customHeight="1">
      <c r="A167" s="154" t="str">
        <f t="shared" si="18"/>
        <v>Приобретение и установка таблички по пожарной безопасности.</v>
      </c>
      <c r="B167" s="154"/>
      <c r="C167" s="154"/>
      <c r="D167" s="154"/>
      <c r="E167" s="154"/>
      <c r="F167" s="155">
        <f t="shared" si="19"/>
        <v>250</v>
      </c>
      <c r="G167" s="155"/>
      <c r="H167" s="29" t="str">
        <f t="shared" si="16"/>
        <v>разово</v>
      </c>
      <c r="I167" s="156">
        <f t="shared" si="20"/>
        <v>1</v>
      </c>
      <c r="J167" s="156"/>
      <c r="M167" s="22" t="s">
        <v>72</v>
      </c>
      <c r="N167" s="1" t="str">
        <v>Приобретение и установка таблички по пожарной безопасности.</v>
      </c>
    </row>
    <row r="168" spans="1:14" ht="28.5" customHeight="1">
      <c r="A168" s="154" t="str">
        <f t="shared" si="18"/>
        <v>Ремонт линии связи с уличной видеокамерой.</v>
      </c>
      <c r="B168" s="154"/>
      <c r="C168" s="154"/>
      <c r="D168" s="154"/>
      <c r="E168" s="154"/>
      <c r="F168" s="155">
        <f t="shared" si="19"/>
        <v>1000</v>
      </c>
      <c r="G168" s="155"/>
      <c r="H168" s="29" t="str">
        <f t="shared" si="16"/>
        <v>разово</v>
      </c>
      <c r="I168" s="156">
        <f t="shared" si="20"/>
        <v>1</v>
      </c>
      <c r="J168" s="156"/>
      <c r="M168" s="22" t="s">
        <v>72</v>
      </c>
      <c r="N168" s="1" t="str">
        <v>Ремонт линии связи с уличной видеокамерой.</v>
      </c>
    </row>
    <row r="169" spans="1:14" ht="28.5" customHeight="1">
      <c r="A169" s="154" t="str">
        <f t="shared" si="18"/>
        <v>Приобретение и установка 2-х скамеек на детскую площадку.</v>
      </c>
      <c r="B169" s="154"/>
      <c r="C169" s="154"/>
      <c r="D169" s="154"/>
      <c r="E169" s="154"/>
      <c r="F169" s="155">
        <f t="shared" si="19"/>
        <v>11600</v>
      </c>
      <c r="G169" s="155"/>
      <c r="H169" s="29" t="str">
        <f t="shared" si="16"/>
        <v>разово</v>
      </c>
      <c r="I169" s="156">
        <f t="shared" si="20"/>
        <v>1</v>
      </c>
      <c r="J169" s="156"/>
      <c r="M169" s="22" t="s">
        <v>72</v>
      </c>
      <c r="N169" s="1" t="str">
        <v>Приобретение и установка 2-х скамеек на детскую площадку.</v>
      </c>
    </row>
    <row r="170" spans="1:14" ht="28.5" customHeight="1">
      <c r="A170" s="154" t="str">
        <f t="shared" si="18"/>
        <v>Замена задвижки Ду40 на системе ГСВ в ИТП.</v>
      </c>
      <c r="B170" s="154"/>
      <c r="C170" s="154"/>
      <c r="D170" s="154"/>
      <c r="E170" s="154"/>
      <c r="F170" s="155">
        <f t="shared" si="19"/>
        <v>4090.34</v>
      </c>
      <c r="G170" s="155"/>
      <c r="H170" s="29" t="str">
        <f t="shared" si="16"/>
        <v>разово</v>
      </c>
      <c r="I170" s="156">
        <f t="shared" si="20"/>
        <v>1</v>
      </c>
      <c r="J170" s="156"/>
      <c r="M170" s="22" t="s">
        <v>72</v>
      </c>
      <c r="N170" s="1" t="str">
        <v>Замена задвижки Ду40 на системе ГСВ в ИТП.</v>
      </c>
    </row>
    <row r="171" spans="1:14" ht="28.5" customHeight="1">
      <c r="A171" s="154" t="str">
        <f t="shared" si="18"/>
        <v>Замена ламп уличного освещения (2 шт.)</v>
      </c>
      <c r="B171" s="154"/>
      <c r="C171" s="154"/>
      <c r="D171" s="154"/>
      <c r="E171" s="154"/>
      <c r="F171" s="155">
        <f t="shared" si="19"/>
        <v>2500</v>
      </c>
      <c r="G171" s="155"/>
      <c r="H171" s="29" t="str">
        <f t="shared" si="16"/>
        <v>разово</v>
      </c>
      <c r="I171" s="156">
        <f t="shared" si="20"/>
        <v>1</v>
      </c>
      <c r="J171" s="156"/>
      <c r="M171" s="22" t="s">
        <v>72</v>
      </c>
      <c r="N171" s="1" t="str">
        <v>Замена ламп уличного освещения (2 шт.)</v>
      </c>
    </row>
    <row r="172" spans="1:14" ht="28.5" customHeight="1">
      <c r="A172" s="154" t="str">
        <f t="shared" si="18"/>
        <v>Монтаж дополнительных камер системы видеонаблюдения.</v>
      </c>
      <c r="B172" s="154"/>
      <c r="C172" s="154"/>
      <c r="D172" s="154"/>
      <c r="E172" s="154"/>
      <c r="F172" s="155">
        <f t="shared" si="19"/>
        <v>19130</v>
      </c>
      <c r="G172" s="155"/>
      <c r="H172" s="29" t="str">
        <f t="shared" si="16"/>
        <v>разово</v>
      </c>
      <c r="I172" s="156">
        <f t="shared" si="20"/>
        <v>1</v>
      </c>
      <c r="J172" s="156"/>
      <c r="M172" s="22" t="s">
        <v>72</v>
      </c>
      <c r="N172" s="1" t="str">
        <v>Монтаж дополнительных камер системы видеонаблюдения.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57" t="s">
        <v>194</v>
      </c>
      <c r="B190" s="157"/>
      <c r="C190" s="157"/>
      <c r="D190" s="157"/>
      <c r="E190" s="27">
        <f>SUM(F158:G187)</f>
        <v>118855.34</v>
      </c>
    </row>
    <row r="191" spans="1:14" ht="51.75" customHeight="1">
      <c r="A191" s="157" t="s">
        <v>193</v>
      </c>
      <c r="B191" s="157"/>
      <c r="C191" s="157"/>
      <c r="D191" s="157"/>
      <c r="E191" s="27">
        <f>E190+E154-E155</f>
        <v>164395.93000000005</v>
      </c>
    </row>
    <row r="192" spans="1:14">
      <c r="A192" s="104" t="s">
        <v>177</v>
      </c>
    </row>
    <row r="193" spans="1:10" ht="62.25" customHeight="1">
      <c r="A193" s="182" t="s">
        <v>192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9">
        <f>ПТО!G12</f>
        <v>1200</v>
      </c>
      <c r="I194" s="50" t="s">
        <v>75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49">
        <f>ПТО!G13</f>
        <v>8100</v>
      </c>
      <c r="I195" s="50" t="s">
        <v>75</v>
      </c>
    </row>
    <row r="196" spans="1:10" ht="18.75" customHeight="1">
      <c r="A196" s="181" t="str">
        <f>ПТО!F14</f>
        <v xml:space="preserve">  -  техническое обслуживание охранной сигнализации</v>
      </c>
      <c r="B196" s="181"/>
      <c r="C196" s="181"/>
      <c r="D196" s="181"/>
      <c r="E196" s="181"/>
      <c r="F196" s="181"/>
      <c r="G196" s="181"/>
      <c r="H196" s="49">
        <f>ПТО!G14</f>
        <v>18000</v>
      </c>
      <c r="I196" s="50" t="s">
        <v>75</v>
      </c>
    </row>
    <row r="197" spans="1:10" ht="18.75" customHeight="1">
      <c r="A197" s="181" t="str">
        <f>ПТО!F15</f>
        <v xml:space="preserve">  -  обслуживание ТП и кабельных линий</v>
      </c>
      <c r="B197" s="181"/>
      <c r="C197" s="181"/>
      <c r="D197" s="181"/>
      <c r="E197" s="181"/>
      <c r="F197" s="181"/>
      <c r="G197" s="181"/>
      <c r="H197" s="49">
        <f>ПТО!G15</f>
        <v>15000</v>
      </c>
      <c r="I197" s="50" t="s">
        <v>75</v>
      </c>
    </row>
    <row r="198" spans="1:10" ht="18.75" customHeight="1">
      <c r="A198" s="181" t="str">
        <f>ПТО!F16</f>
        <v xml:space="preserve">  -  передача бесхозных эл. сети и ТП</v>
      </c>
      <c r="B198" s="181"/>
      <c r="C198" s="181"/>
      <c r="D198" s="181"/>
      <c r="E198" s="181"/>
      <c r="F198" s="181"/>
      <c r="G198" s="181"/>
      <c r="H198" s="49">
        <f>ПТО!G16</f>
        <v>12000</v>
      </c>
      <c r="I198" s="52" t="s">
        <v>75</v>
      </c>
    </row>
    <row r="199" spans="1:10" ht="18.75" customHeight="1">
      <c r="A199" s="181" t="str">
        <f>ПТО!F17</f>
        <v xml:space="preserve">  -  монтаж дополнительных камер системы видеонаблюдения</v>
      </c>
      <c r="B199" s="181"/>
      <c r="C199" s="181"/>
      <c r="D199" s="181"/>
      <c r="E199" s="181"/>
      <c r="F199" s="181"/>
      <c r="G199" s="181"/>
      <c r="H199" s="49">
        <f>ПТО!G17</f>
        <v>30000</v>
      </c>
      <c r="I199" s="50" t="s">
        <v>75</v>
      </c>
    </row>
    <row r="200" spans="1:10">
      <c r="A200" s="181" t="str">
        <f>ПТО!F18</f>
        <v xml:space="preserve">  -  монтаж диспетчеризации лифта</v>
      </c>
      <c r="B200" s="181"/>
      <c r="C200" s="181"/>
      <c r="D200" s="181"/>
      <c r="E200" s="181"/>
      <c r="F200" s="181"/>
      <c r="G200" s="181"/>
      <c r="H200" s="49">
        <f>ПТО!G18</f>
        <v>30000</v>
      </c>
      <c r="I200" s="50" t="s">
        <v>75</v>
      </c>
    </row>
    <row r="201" spans="1:10">
      <c r="A201" s="181" t="str">
        <f>ПТО!F19</f>
        <v xml:space="preserve">  -  монтаж греющего кабеля на кровлю</v>
      </c>
      <c r="B201" s="181"/>
      <c r="C201" s="181"/>
      <c r="D201" s="181"/>
      <c r="E201" s="181"/>
      <c r="F201" s="181"/>
      <c r="G201" s="181"/>
      <c r="H201" s="49">
        <f>ПТО!G19</f>
        <v>100000</v>
      </c>
      <c r="I201" s="50" t="s">
        <v>75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9">
        <f>ПТО!G20</f>
        <v>0</v>
      </c>
      <c r="I202" s="50" t="s">
        <v>75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9">
        <f>ПТО!G21</f>
        <v>0</v>
      </c>
      <c r="I203" s="50" t="s">
        <v>75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9">
        <f>ПТО!G22</f>
        <v>0</v>
      </c>
      <c r="I204" s="50" t="s">
        <v>75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9">
        <f>ПТО!G23</f>
        <v>0</v>
      </c>
      <c r="I205" s="50" t="s">
        <v>75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9">
        <f>ПТО!G24</f>
        <v>0</v>
      </c>
      <c r="I206" s="50" t="s">
        <v>75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9">
        <f>ПТО!G25</f>
        <v>0</v>
      </c>
      <c r="I207" s="50" t="s">
        <v>75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9">
        <f>ПТО!G26</f>
        <v>0</v>
      </c>
      <c r="I208" s="50" t="s">
        <v>75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9">
        <f>ПТО!G27</f>
        <v>0</v>
      </c>
      <c r="I209" s="50" t="s">
        <v>75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9">
        <f>ПТО!G28</f>
        <v>0</v>
      </c>
      <c r="I210" s="50" t="s">
        <v>75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9">
        <f>ПТО!G29</f>
        <v>0</v>
      </c>
      <c r="I211" s="50" t="s">
        <v>75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9">
        <f>ПТО!G30</f>
        <v>0</v>
      </c>
      <c r="I212" s="50" t="s">
        <v>75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9">
        <f>ПТО!G31</f>
        <v>0</v>
      </c>
      <c r="I213" s="50" t="s">
        <v>75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214300</v>
      </c>
      <c r="I214" s="56" t="s">
        <v>80</v>
      </c>
    </row>
  </sheetData>
  <sheetProtection algorithmName="SHA-512" hashValue="qTOBVQugaqj5/Q5MKu/0qUkpHT9lvQCqPJmBpWXD9BaHTmdGdKaVxRLkjwHjJzuQgGKMNAhWIeaFaObnmkiKZg==" saltValue="whSsTWU39gucY6faNdDgw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191</v>
      </c>
      <c r="G1" s="101">
        <f>287748.59</f>
        <v>287748.59000000003</v>
      </c>
    </row>
    <row r="2" spans="1:12" ht="18.75" customHeight="1">
      <c r="A2" s="150" t="s">
        <v>73</v>
      </c>
      <c r="B2" s="151" t="s">
        <v>183</v>
      </c>
      <c r="C2" s="151">
        <v>1</v>
      </c>
      <c r="D2" s="152">
        <v>8100</v>
      </c>
      <c r="E2" s="153"/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186</v>
      </c>
      <c r="B3" s="119" t="s">
        <v>181</v>
      </c>
      <c r="C3" s="119">
        <v>12</v>
      </c>
      <c r="D3" s="118">
        <v>18000</v>
      </c>
      <c r="E3" s="123" t="s">
        <v>223</v>
      </c>
      <c r="F3" s="30"/>
      <c r="G3" s="30"/>
      <c r="L3" s="33" t="str">
        <f t="shared" si="0"/>
        <v>ТР</v>
      </c>
    </row>
    <row r="4" spans="1:12" ht="18.75" customHeight="1">
      <c r="A4" s="125" t="s">
        <v>202</v>
      </c>
      <c r="B4" s="126" t="s">
        <v>182</v>
      </c>
      <c r="C4" s="127">
        <v>1</v>
      </c>
      <c r="D4" s="118">
        <v>1392</v>
      </c>
      <c r="E4" s="123" t="s">
        <v>203</v>
      </c>
      <c r="F4" s="30"/>
      <c r="G4" s="30"/>
      <c r="L4" s="33" t="str">
        <f t="shared" si="0"/>
        <v>ТР</v>
      </c>
    </row>
    <row r="5" spans="1:12" ht="18.75" customHeight="1">
      <c r="A5" s="125" t="s">
        <v>204</v>
      </c>
      <c r="B5" s="126" t="s">
        <v>182</v>
      </c>
      <c r="C5" s="127">
        <v>1</v>
      </c>
      <c r="D5" s="118">
        <v>2250</v>
      </c>
      <c r="E5" s="123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207</v>
      </c>
      <c r="B6" s="126" t="s">
        <v>182</v>
      </c>
      <c r="C6" s="127">
        <v>1</v>
      </c>
      <c r="D6" s="118">
        <v>11000</v>
      </c>
      <c r="E6" s="123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208</v>
      </c>
      <c r="B7" s="129" t="s">
        <v>182</v>
      </c>
      <c r="C7" s="127">
        <v>1</v>
      </c>
      <c r="D7" s="118">
        <v>2403</v>
      </c>
      <c r="E7" s="123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30" t="s">
        <v>196</v>
      </c>
      <c r="B8" s="131" t="s">
        <v>182</v>
      </c>
      <c r="C8" s="127">
        <v>1</v>
      </c>
      <c r="D8" s="118">
        <v>6160</v>
      </c>
      <c r="E8" s="123" t="s">
        <v>210</v>
      </c>
      <c r="F8" s="45"/>
      <c r="G8" s="45"/>
      <c r="K8" s="43"/>
      <c r="L8" s="33" t="str">
        <f t="shared" si="0"/>
        <v>ТР</v>
      </c>
    </row>
    <row r="9" spans="1:12">
      <c r="A9" s="132" t="s">
        <v>197</v>
      </c>
      <c r="B9" s="133" t="s">
        <v>182</v>
      </c>
      <c r="C9" s="119">
        <v>1</v>
      </c>
      <c r="D9" s="134">
        <v>29480</v>
      </c>
      <c r="E9" s="123" t="s">
        <v>211</v>
      </c>
      <c r="F9" s="44"/>
      <c r="G9" s="44"/>
      <c r="K9" s="43"/>
      <c r="L9" s="33" t="str">
        <f t="shared" si="0"/>
        <v>ТР</v>
      </c>
    </row>
    <row r="10" spans="1:12">
      <c r="A10" s="135" t="s">
        <v>212</v>
      </c>
      <c r="B10" s="136" t="s">
        <v>182</v>
      </c>
      <c r="C10" s="137">
        <v>1</v>
      </c>
      <c r="D10" s="138">
        <v>1500</v>
      </c>
      <c r="E10" s="123" t="s">
        <v>213</v>
      </c>
      <c r="F10" s="139"/>
      <c r="L10" s="33" t="str">
        <f t="shared" si="0"/>
        <v>ТР</v>
      </c>
    </row>
    <row r="11" spans="1:12" ht="94.5">
      <c r="A11" s="149" t="s">
        <v>198</v>
      </c>
      <c r="B11" s="136" t="s">
        <v>182</v>
      </c>
      <c r="C11" s="137">
        <v>1</v>
      </c>
      <c r="D11" s="138">
        <v>250</v>
      </c>
      <c r="E11" s="123" t="s">
        <v>221</v>
      </c>
      <c r="F11" s="111" t="s">
        <v>192</v>
      </c>
      <c r="G11" s="111"/>
      <c r="L11" s="33" t="str">
        <f t="shared" si="0"/>
        <v>ТР</v>
      </c>
    </row>
    <row r="12" spans="1:12" ht="31.5">
      <c r="A12" s="120" t="s">
        <v>199</v>
      </c>
      <c r="B12" s="140" t="s">
        <v>182</v>
      </c>
      <c r="C12" s="119">
        <v>1</v>
      </c>
      <c r="D12" s="141">
        <v>1000</v>
      </c>
      <c r="E12" s="123" t="s">
        <v>215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42" t="s">
        <v>200</v>
      </c>
      <c r="B13" s="143" t="s">
        <v>182</v>
      </c>
      <c r="C13" s="144">
        <v>1</v>
      </c>
      <c r="D13" s="43">
        <v>11600</v>
      </c>
      <c r="E13" s="123" t="s">
        <v>216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44" t="s">
        <v>201</v>
      </c>
      <c r="B14" s="145" t="s">
        <v>182</v>
      </c>
      <c r="C14" s="144">
        <v>1</v>
      </c>
      <c r="D14" s="43">
        <v>4090.34</v>
      </c>
      <c r="E14" s="123" t="s">
        <v>217</v>
      </c>
      <c r="F14" s="112" t="s">
        <v>187</v>
      </c>
      <c r="G14" s="113">
        <v>18000</v>
      </c>
      <c r="L14" s="33" t="str">
        <f t="shared" si="0"/>
        <v>ТР</v>
      </c>
    </row>
    <row r="15" spans="1:12" ht="31.5">
      <c r="A15" s="147" t="s">
        <v>218</v>
      </c>
      <c r="B15" s="146" t="s">
        <v>182</v>
      </c>
      <c r="C15" s="144">
        <v>1</v>
      </c>
      <c r="D15" s="43">
        <v>2500</v>
      </c>
      <c r="E15" s="139" t="s">
        <v>219</v>
      </c>
      <c r="F15" s="112" t="s">
        <v>77</v>
      </c>
      <c r="G15" s="113">
        <v>15000</v>
      </c>
      <c r="L15" s="33" t="str">
        <f t="shared" si="0"/>
        <v>ТР</v>
      </c>
    </row>
    <row r="16" spans="1:12" ht="15.75">
      <c r="A16" s="148" t="s">
        <v>214</v>
      </c>
      <c r="B16" s="146" t="s">
        <v>182</v>
      </c>
      <c r="C16" s="144">
        <v>1</v>
      </c>
      <c r="D16" s="43">
        <v>19130</v>
      </c>
      <c r="E16" s="139" t="s">
        <v>220</v>
      </c>
      <c r="F16" s="112" t="s">
        <v>78</v>
      </c>
      <c r="G16" s="113">
        <v>12000</v>
      </c>
      <c r="L16" s="33" t="str">
        <f t="shared" si="0"/>
        <v>ТР</v>
      </c>
    </row>
    <row r="17" spans="1:12" ht="31.5">
      <c r="A17" s="30"/>
      <c r="F17" s="112" t="s">
        <v>188</v>
      </c>
      <c r="G17" s="114">
        <v>30000</v>
      </c>
      <c r="L17" s="33">
        <f t="shared" si="0"/>
        <v>0</v>
      </c>
    </row>
    <row r="18" spans="1:12" ht="15.75">
      <c r="A18" s="30"/>
      <c r="F18" s="124" t="s">
        <v>189</v>
      </c>
      <c r="G18" s="114">
        <v>30000</v>
      </c>
      <c r="L18" s="33">
        <f t="shared" si="0"/>
        <v>0</v>
      </c>
    </row>
    <row r="19" spans="1:12" ht="15.75">
      <c r="A19" s="30"/>
      <c r="F19" s="112" t="s">
        <v>190</v>
      </c>
      <c r="G19" s="114">
        <v>100000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106680.72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106680.72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54077.760000000002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54077.760000000002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42279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42279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29496.959999999999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29496.959999999999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9832.32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9832.32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60222.96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60222.96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222</v>
      </c>
      <c r="B46" s="38">
        <v>98323.199999999997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98323.199999999997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4BuDBhpLQgB4xzRey16pqOdh5Btd6/ZYAnCvgnWs5vqyGdQ3Sqm1JQIcYgxE1O0nejBp7ct0VMyPC6UUcPllRQ==" saltValue="gsAtrhhXvbNqjVa/UlTsu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2018.4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121">
        <v>10</v>
      </c>
      <c r="F2" s="122" t="s">
        <v>185</v>
      </c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635409.11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642849.27999999991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302990.98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F1*10*12</f>
        <v>242208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97650.299999999974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543415.26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543415.26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543415.26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734843.12999999989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108</v>
      </c>
      <c r="B27" s="75" t="s">
        <v>4</v>
      </c>
      <c r="C27" s="86">
        <v>15174.75</v>
      </c>
      <c r="D27" s="81" t="s">
        <v>60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111</v>
      </c>
      <c r="B30" s="75" t="s">
        <v>18</v>
      </c>
      <c r="C30" s="86">
        <v>24399.39</v>
      </c>
      <c r="D30" s="81" t="s">
        <v>66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36185.08</v>
      </c>
      <c r="F37" s="94" t="s">
        <v>170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31741.298245614038</v>
      </c>
      <c r="D38" s="94" t="s">
        <v>168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32090.25</v>
      </c>
      <c r="D39" s="94" t="s">
        <v>169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4094.8300000000017</v>
      </c>
      <c r="D40" s="80" t="s">
        <v>59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36185.08</v>
      </c>
      <c r="D41" s="80" t="s">
        <v>59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36185.08</v>
      </c>
      <c r="D42" s="80" t="s">
        <v>59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6076.57</v>
      </c>
      <c r="F45" s="94" t="s">
        <v>170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449.11825572801183</v>
      </c>
      <c r="D46" s="94" t="s">
        <v>171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3212.079999999999</v>
      </c>
      <c r="D47" s="94" t="s">
        <v>169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2864.4900000000007</v>
      </c>
      <c r="D48" s="80" t="s">
        <v>59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6076.57</v>
      </c>
      <c r="D49" s="80" t="s">
        <v>59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6076.57</v>
      </c>
      <c r="D50" s="80" t="s">
        <v>59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6883.24</v>
      </c>
      <c r="F53" s="94" t="s">
        <v>170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133</v>
      </c>
      <c r="B54" s="75" t="s">
        <v>37</v>
      </c>
      <c r="C54" s="98">
        <v>446.09462086843808</v>
      </c>
      <c r="D54" s="94" t="s">
        <v>171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3953.9099999999989</v>
      </c>
      <c r="D55" s="94" t="s">
        <v>169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2929.3300000000008</v>
      </c>
      <c r="D56" s="80" t="s">
        <v>59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6883.24</v>
      </c>
      <c r="D57" s="80" t="s">
        <v>59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6883.24</v>
      </c>
      <c r="D58" s="80" t="s">
        <v>59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55</v>
      </c>
      <c r="E61" s="95">
        <v>602.76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8">
        <v>1.0632375509340106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1266.77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602.76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602.76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8">
        <v>0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0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8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6">
        <v>146405.54999999999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2021-03-26T08:03:58Z</dcterms:modified>
</cp:coreProperties>
</file>