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G102" i="1"/>
  <c r="F102" i="1"/>
  <c r="J101" i="1"/>
  <c r="J96" i="1"/>
  <c r="J95" i="1"/>
  <c r="A100" i="1"/>
  <c r="A96" i="1"/>
  <c r="G94" i="1"/>
  <c r="D94" i="1"/>
  <c r="K94" i="1"/>
  <c r="A105" i="1" l="1"/>
  <c r="A115" i="1"/>
  <c r="A109" i="1"/>
  <c r="A110" i="1"/>
  <c r="A119" i="1"/>
  <c r="F110" i="1"/>
  <c r="D110" i="1"/>
  <c r="A112" i="1"/>
  <c r="A117" i="1"/>
  <c r="A113" i="1"/>
  <c r="A114" i="1"/>
  <c r="A118" i="1"/>
  <c r="A122" i="1"/>
  <c r="D118" i="1"/>
  <c r="A123" i="1"/>
  <c r="F94" i="1"/>
  <c r="A101" i="1"/>
  <c r="F134" i="1"/>
  <c r="A120" i="1"/>
  <c r="A124" i="1"/>
  <c r="A141" i="1"/>
  <c r="A97" i="1"/>
  <c r="A98" i="1"/>
  <c r="A94" i="1"/>
  <c r="A95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0" i="1" l="1"/>
  <c r="F177" i="1"/>
  <c r="F167" i="1"/>
  <c r="F179" i="1"/>
  <c r="F186" i="1"/>
  <c r="H179" i="1"/>
  <c r="H177" i="1"/>
  <c r="H171" i="1"/>
  <c r="H165" i="1"/>
  <c r="H164" i="1"/>
  <c r="H167" i="1"/>
  <c r="F170" i="1"/>
  <c r="F171" i="1"/>
  <c r="H186" i="1"/>
  <c r="F165" i="1"/>
  <c r="H173" i="1"/>
  <c r="F173" i="1"/>
  <c r="F172" i="1"/>
  <c r="H168" i="1"/>
  <c r="H176" i="1"/>
  <c r="H178" i="1"/>
  <c r="H184" i="1"/>
  <c r="F181" i="1"/>
  <c r="H172" i="1"/>
  <c r="F178" i="1"/>
  <c r="F176" i="1"/>
  <c r="F175" i="1"/>
  <c r="F187" i="1"/>
  <c r="F168" i="1"/>
  <c r="H166" i="1"/>
  <c r="F184" i="1"/>
  <c r="F180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<sst xmlns="http://schemas.openxmlformats.org/spreadsheetml/2006/main" count="547" uniqueCount="198">
  <si>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</si>
  <si>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</si>
  <si>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</si>
  <si>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</si>
  <si>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</si>
  <si>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</si>
  <si>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</si>
  <si>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</si>
  <si>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</si>
  <si>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</si>
  <si>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</si>
  <si>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</si>
  <si>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</si>
  <si>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</si>
  <si>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</si>
  <si>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</si>
  <si>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</si>
  <si>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</si>
  <si>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</si>
  <si>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</si>
  <si>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</si>
  <si>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</si>
  <si>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</si>
  <si>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</si>
  <si>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</si>
  <si>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</si>
  <si>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</si>
  <si>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</si>
  <si>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</si>
  <si>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</si>
  <si>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</si>
  <si>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</si>
  <si>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</si>
  <si>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</si>
  <si>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</si>
  <si>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</si>
  <si>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</si>
  <si>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</si>
  <si>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</si>
  <si>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</si>
  <si>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</si>
  <si>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</si>
  <si>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</si>
  <si>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</si>
  <si>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</si>
  <si>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</si>
  <si>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</si>
  <si>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</si>
  <si>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</si>
  <si>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</si>
  <si>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</si>
  <si>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</si>
  <si>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</si>
  <si>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</si>
  <si>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</si>
  <si>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</si>
  <si>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</si>
  <si>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</si>
  <si>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</si>
  <si>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</si>
  <si>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</si>
  <si>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</si>
  <si>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</si>
  <si>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</si>
  <si>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</si>
  <si>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</si>
  <si>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</si>
  <si>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</si>
  <si>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</si>
  <si>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</si>
  <si>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</si>
  <si>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</si>
  <si>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</si>
  <si>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</si>
  <si>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</si>
  <si>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</si>
  <si>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</si>
  <si>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</si>
  <si>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</si>
  <si>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</si>
  <si>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</si>
  <si>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</si>
  <si>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</si>
  <si>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</si>
  <si>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</si>
  <si>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</si>
  <si>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</si>
  <si>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</si>
  <si>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</si>
  <si>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</si>
  <si>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</si>
  <si>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</si>
  <si>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</si>
  <si>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</si>
  <si>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</si>
  <si>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</si>
  <si>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</si>
  <si>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</si>
  <si>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</si>
  <si>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</si>
  <si>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</si>
  <si>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</si>
  <si>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</si>
  <si>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</si>
  <si>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</si>
  <si>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</si>
  <si>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</si>
  <si>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</si>
  <si>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</si>
  <si>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</si>
  <si>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</si>
  <si>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</si>
  <si>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</si>
  <si>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</si>
  <si>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</si>
  <si>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</si>
  <si>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</si>
  <si>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</si>
  <si>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</si>
  <si>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</si>
  <si>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</si>
  <si>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</si>
  <si>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</si>
  <si>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</si>
  <si>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</si>
  <si>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</si>
  <si>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</si>
  <si>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</si>
  <si>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</si>
  <si>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</si>
  <si>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</si>
  <si>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</si>
  <si>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</si>
  <si>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</si>
  <si>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</si>
  <si>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</si>
  <si>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</si>
  <si>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</si>
  <si>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</si>
  <si>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</si>
  <si>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</si>
  <si>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</si>
  <si>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</si>
  <si>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</si>
  <si>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</si>
  <si>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</si>
  <si>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</si>
  <si>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</si>
  <si>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</si>
  <si>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</si>
  <si>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</si>
  <si>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</si>
  <si>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</si>
  <si>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</si>
  <si>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</si>
  <si>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</si>
  <si>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</si>
  <si>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</si>
  <si>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</si>
  <si>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</si>
  <si>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</si>
  <si>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</si>
  <si>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</si>
  <si>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</si>
  <si>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</si>
  <si>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</si>
  <si>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</si>
  <si>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</si>
  <si>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</si>
  <si>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</si>
  <si>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</si>
  <si>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</si>
  <si>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</si>
  <si>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</si>
  <si>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</si>
  <si>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</si>
  <si>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103</t>
  </si>
  <si>
    <t>ежемесячно</t>
  </si>
  <si>
    <t>площадь дома</t>
  </si>
  <si>
    <t>Техническое обслуживание охранной сигнализации.</t>
  </si>
  <si>
    <t xml:space="preserve">  -  ремонт подъезда</t>
  </si>
  <si>
    <t>Отчет об исполнении договора управления многоквартирного дома 
Березовый, 103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</si>
  <si>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</si>
  <si>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</si>
  <si>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</si>
  <si>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</si>
  <si>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</si>
  <si>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Аварийная замена полотенцесушителя.</t>
  </si>
  <si>
    <t>разово</t>
  </si>
  <si>
    <t>АВР 1/20 от 03.02.2020, заявление, акт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</si>
  <si>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</si>
  <si>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</si>
  <si>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</si>
  <si>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17.06.2020</t>
  </si>
  <si>
    <t>Замена прибора учета ХВС.</t>
  </si>
  <si>
    <t>АВР 4/20 от 06.08.2020, счет №474 от 17.07.2020</t>
  </si>
  <si>
    <t>Приобретение и установка светильников с акустическим датчиком.</t>
  </si>
  <si>
    <t>АВР 5/20 от 09.12.2020,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</si>
</sst>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  <xf numFmtId="0" fontId="23" fillId="0" borderId="0"/>
  </cellStyleXfs>
  <cellXfs count="176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>
      <alignment horizontal="center" vertical="center"/>
    </xf>
    <xf numFmtId="4" fontId="7" fillId="0" borderId="0" xfId="5" applyNumberFormat="1" applyFill="1" applyBorder="1" applyAlignment="1"/>
    <xf numFmtId="4" fontId="7" fillId="0" borderId="0" xfId="5" applyNumberFormat="1" applyBorder="1" applyAlignment="1"/>
    <xf numFmtId="0" fontId="22" fillId="0" borderId="0" xfId="5" applyFont="1" applyFill="1" applyBorder="1" applyAlignment="1">
      <alignment horizontal="center"/>
    </xf>
    <xf numFmtId="0" fontId="7" fillId="0" borderId="0" xfId="5" applyFill="1" applyBorder="1" applyAlignment="1">
      <alignment horizontal="center"/>
    </xf>
    <xf numFmtId="0" fontId="6" fillId="0" borderId="0" xfId="5" applyFont="1" applyFill="1" applyBorder="1" applyAlignment="1"/>
    <xf numFmtId="0" fontId="15" fillId="0" borderId="0" xfId="0" applyFont="1" applyBorder="1" applyAlignment="1"/>
    <xf numFmtId="4" fontId="15" fillId="0" borderId="0" xfId="0" applyNumberFormat="1" applyFont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2" sqref="K1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6" t="s">
        <v>176</v>
      </c>
      <c r="B2" s="166"/>
      <c r="C2" s="166"/>
      <c r="D2" s="166"/>
      <c r="E2" s="166"/>
      <c r="F2" s="166"/>
      <c r="G2" s="166"/>
      <c r="H2" s="166"/>
      <c r="I2" s="166"/>
      <c r="J2" s="166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2"/>
      <c r="L8" s="167"/>
      <c r="M8" s="112"/>
      <c r="N8" s="112"/>
      <c r="O8" s="72" t="s">
        <v>82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2"/>
      <c r="L9" s="167"/>
      <c r="M9" s="112"/>
      <c r="N9" s="112"/>
      <c r="O9" s="72" t="s">
        <v>83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134747.54999999999</v>
      </c>
      <c r="K10" s="112"/>
      <c r="L10" s="167"/>
      <c r="M10" s="112"/>
      <c r="N10" s="112"/>
      <c r="O10" s="72" t="s">
        <v>84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200579.67</v>
      </c>
      <c r="K11" s="112"/>
      <c r="L11" s="167"/>
      <c r="M11" s="112"/>
      <c r="N11" s="112"/>
      <c r="O11" s="72" t="s">
        <v>85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126416.07</v>
      </c>
      <c r="K12" s="112"/>
      <c r="L12" s="167"/>
      <c r="M12" s="112"/>
      <c r="N12" s="112"/>
      <c r="O12" s="72" t="s">
        <v>86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74163.600000000006</v>
      </c>
      <c r="K13" s="112"/>
      <c r="L13" s="167"/>
      <c r="M13" s="112"/>
      <c r="N13" s="112"/>
      <c r="O13" s="72" t="s">
        <v>87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2"/>
      <c r="L14" s="167"/>
      <c r="M14" s="112"/>
      <c r="N14" s="112"/>
      <c r="O14" s="72" t="s">
        <v>88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205104.47</v>
      </c>
      <c r="K15" s="112"/>
      <c r="L15" s="167"/>
      <c r="M15" s="112"/>
      <c r="N15" s="112"/>
      <c r="O15" s="72" t="s">
        <v>89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205104.47</v>
      </c>
      <c r="K16" s="112"/>
      <c r="L16" s="167"/>
      <c r="M16" s="112"/>
      <c r="N16" s="112"/>
      <c r="O16" s="72" t="s">
        <v>90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2"/>
      <c r="L17" s="167"/>
      <c r="M17" s="112"/>
      <c r="N17" s="112"/>
      <c r="O17" s="72" t="s">
        <v>91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2"/>
      <c r="L18" s="167"/>
      <c r="M18" s="112"/>
      <c r="N18" s="112"/>
      <c r="O18" s="72" t="s">
        <v>92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2"/>
      <c r="L19" s="167"/>
      <c r="M19" s="112"/>
      <c r="N19" s="112"/>
      <c r="O19" s="72" t="s">
        <v>93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2"/>
      <c r="L20" s="167"/>
      <c r="M20" s="112"/>
      <c r="N20" s="112"/>
      <c r="O20" s="72" t="s">
        <v>94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205104.47</v>
      </c>
      <c r="K21" s="112"/>
      <c r="L21" s="167"/>
      <c r="M21" s="112"/>
      <c r="N21" s="112"/>
      <c r="O21" s="72" t="s">
        <v>95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2"/>
      <c r="L22" s="167"/>
      <c r="M22" s="112"/>
      <c r="N22" s="112"/>
      <c r="O22" s="72" t="s">
        <v>96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2"/>
      <c r="L23" s="167"/>
      <c r="M23" s="112"/>
      <c r="N23" s="112"/>
      <c r="O23" s="72" t="s">
        <v>97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130222.74999999997</v>
      </c>
      <c r="K24" s="112"/>
      <c r="L24" s="167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0" t="s">
        <v>19</v>
      </c>
      <c r="B27" s="150"/>
      <c r="C27" s="150"/>
      <c r="D27" s="150"/>
      <c r="E27" s="150"/>
      <c r="F27" s="150" t="s">
        <v>20</v>
      </c>
      <c r="G27" s="150"/>
      <c r="H27" s="5" t="s">
        <v>57</v>
      </c>
      <c r="I27" s="150" t="s">
        <v>21</v>
      </c>
      <c r="J27" s="150"/>
      <c r="K27" s="112"/>
      <c r="L27" s="168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22861.439999999999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8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4"/>
      <c r="C29" s="144"/>
      <c r="D29" s="144"/>
      <c r="E29" s="144"/>
      <c r="F29" s="145">
        <f>VLOOKUP(A29,ПТО!$A$39:$D$53,2,FALSE)</f>
        <v>54295.92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8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5">
        <f>VLOOKUP(A30,ПТО!$A$39:$D$53,2,FALSE)</f>
        <v>30073.68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8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16329.599999999999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8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8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6804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8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29665.439999999999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8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4">
        <f>ПТО!A46</f>
        <v>0</v>
      </c>
      <c r="B35" s="144"/>
      <c r="C35" s="144"/>
      <c r="D35" s="144"/>
      <c r="E35" s="144"/>
      <c r="F35" s="145" t="e">
        <f>VLOOKUP(A35,ПТО!$A$39:$D$53,2,FALSE)</f>
        <v>#N/A</v>
      </c>
      <c r="G35" s="145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2"/>
      <c r="L35" s="168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8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8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8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8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8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8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8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Техническое обслуживание охранной сигнализации.</v>
      </c>
      <c r="B43" s="144"/>
      <c r="C43" s="144"/>
      <c r="D43" s="144"/>
      <c r="E43" s="144"/>
      <c r="F43" s="145">
        <f>VLOOKUP(A43,ПТО!$A$2:$D$31,4,FALSE)</f>
        <v>5400</v>
      </c>
      <c r="G43" s="145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2"/>
      <c r="L43" s="168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4" t="str">
        <f>ПТО!A3</f>
        <v>Аварийная замена полотенцесушителя.</v>
      </c>
      <c r="B44" s="144"/>
      <c r="C44" s="144"/>
      <c r="D44" s="144"/>
      <c r="E44" s="144"/>
      <c r="F44" s="145">
        <f>VLOOKUP(A44,ПТО!$A$2:$D$31,4,FALSE)</f>
        <v>4000</v>
      </c>
      <c r="G44" s="145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2"/>
      <c r="L44" s="168"/>
      <c r="M44" s="119"/>
      <c r="N44" s="112"/>
      <c r="O44" s="23" t="str">
        <f t="shared" si="1"/>
        <v>Аварийная замена полотенцесушителя.</v>
      </c>
      <c r="R44" s="22" t="s">
        <v>72</v>
      </c>
    </row>
    <row r="45" spans="1:18" ht="51" customHeight="1" outlineLevel="1">
      <c r="A45" s="144" t="str">
        <f>ПТО!A4</f>
        <v>Приобретение и установка таблички по пожарной безопасности.</v>
      </c>
      <c r="B45" s="144"/>
      <c r="C45" s="144"/>
      <c r="D45" s="144"/>
      <c r="E45" s="144"/>
      <c r="F45" s="145">
        <f>VLOOKUP(A45,ПТО!$A$2:$D$31,4,FALSE)</f>
        <v>250</v>
      </c>
      <c r="G45" s="145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8"/>
      <c r="M45" s="119"/>
      <c r="N45" s="112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4" t="str">
        <f>ПТО!A5</f>
        <v>Замена прибора учета электрической энергии.</v>
      </c>
      <c r="B46" s="144"/>
      <c r="C46" s="144"/>
      <c r="D46" s="144"/>
      <c r="E46" s="144"/>
      <c r="F46" s="145">
        <f>VLOOKUP(A46,ПТО!$A$2:$D$31,4,FALSE)</f>
        <v>7209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8"/>
      <c r="M46" s="119"/>
      <c r="N46" s="112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4" t="str">
        <f>ПТО!A6</f>
        <v>Замена прибора учета ХВС.</v>
      </c>
      <c r="B47" s="144"/>
      <c r="C47" s="144"/>
      <c r="D47" s="144"/>
      <c r="E47" s="144"/>
      <c r="F47" s="145">
        <f>VLOOKUP(A47,ПТО!$A$2:$D$31,4,FALSE)</f>
        <v>2195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2"/>
      <c r="L47" s="168"/>
      <c r="M47" s="119"/>
      <c r="N47" s="112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4" t="str">
        <f>ПТО!A7</f>
        <v>Приобретение и установка светильников с акустическим датчиком.</v>
      </c>
      <c r="B48" s="144"/>
      <c r="C48" s="144"/>
      <c r="D48" s="144"/>
      <c r="E48" s="144"/>
      <c r="F48" s="145">
        <f>VLOOKUP(A48,ПТО!$A$2:$D$31,4,FALSE)</f>
        <v>27300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2"/>
      <c r="L48" s="168"/>
      <c r="M48" s="119"/>
      <c r="N48" s="112"/>
      <c r="O48" s="23" t="str">
        <f t="shared" si="1"/>
        <v>Приобретение и установка светильников с акустическим датчиком.</v>
      </c>
      <c r="R48" s="22" t="s">
        <v>72</v>
      </c>
    </row>
    <row r="49" spans="1:18" ht="51" hidden="1" customHeight="1" outlineLevel="1">
      <c r="A49" s="144">
        <f>ПТО!A8</f>
        <v>0</v>
      </c>
      <c r="B49" s="144"/>
      <c r="C49" s="144"/>
      <c r="D49" s="144"/>
      <c r="E49" s="144"/>
      <c r="F49" s="145" t="e">
        <f>VLOOKUP(A49,ПТО!$A$2:$D$31,4,FALSE)</f>
        <v>#N/A</v>
      </c>
      <c r="G49" s="145"/>
      <c r="H49" s="25" t="e">
        <f>VLOOKUP(A49,ПТО!$A$2:$D$31,2,FALSE)</f>
        <v>#N/A</v>
      </c>
      <c r="I49" s="146" t="e">
        <f>VLOOKUP(A49,ПТО!$A$2:$D$31,3,FALSE)</f>
        <v>#N/A</v>
      </c>
      <c r="J49" s="146"/>
      <c r="K49" s="112"/>
      <c r="L49" s="168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6" t="e">
        <f>VLOOKUP(A50,ПТО!$A$2:$D$31,3,FALSE)</f>
        <v>#N/A</v>
      </c>
      <c r="J50" s="146"/>
      <c r="K50" s="112"/>
      <c r="L50" s="168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8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8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8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8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8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8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8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8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8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8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8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8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8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8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8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8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8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8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8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8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9"/>
      <c r="L71" s="168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8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2"/>
      <c r="L75" s="151"/>
      <c r="M75" s="112"/>
      <c r="N75" s="112"/>
      <c r="O75" s="72" t="s">
        <v>99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2"/>
      <c r="L76" s="151"/>
      <c r="M76" s="112"/>
      <c r="N76" s="112"/>
      <c r="O76" s="72" t="s">
        <v>100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2"/>
      <c r="L77" s="151"/>
      <c r="M77" s="112"/>
      <c r="N77" s="112"/>
      <c r="O77" s="72" t="s">
        <v>101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9">
        <f>VLOOKUP(O78,АО,3,FALSE)</f>
        <v>0</v>
      </c>
      <c r="K78" s="112"/>
      <c r="L78" s="151"/>
      <c r="M78" s="112"/>
      <c r="N78" s="112"/>
      <c r="O78" s="72" t="s">
        <v>102</v>
      </c>
    </row>
    <row r="79" spans="1:16384">
      <c r="A79" s="118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9">
        <f t="shared" ref="J81:J90" si="2">VLOOKUP(O81,АО,3,FALSE)</f>
        <v>0</v>
      </c>
      <c r="K81" s="112"/>
      <c r="L81" s="169"/>
      <c r="M81" s="112"/>
      <c r="N81" s="112"/>
      <c r="O81" s="72" t="s">
        <v>103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9">
        <f t="shared" si="2"/>
        <v>0</v>
      </c>
      <c r="K82" s="112"/>
      <c r="L82" s="169"/>
      <c r="M82" s="112"/>
      <c r="N82" s="112"/>
      <c r="O82" s="72" t="s">
        <v>104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9">
        <f t="shared" si="2"/>
        <v>90850.96</v>
      </c>
      <c r="K83" s="112"/>
      <c r="L83" s="169"/>
      <c r="M83" s="112"/>
      <c r="N83" s="112"/>
      <c r="O83" s="72" t="s">
        <v>105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9">
        <f t="shared" si="2"/>
        <v>0</v>
      </c>
      <c r="K84" s="112"/>
      <c r="L84" s="169"/>
      <c r="M84" s="112"/>
      <c r="N84" s="112"/>
      <c r="O84" s="72" t="s">
        <v>106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9">
        <f t="shared" si="2"/>
        <v>0</v>
      </c>
      <c r="K85" s="112"/>
      <c r="L85" s="169"/>
      <c r="M85" s="112"/>
      <c r="N85" s="112"/>
      <c r="O85" s="72" t="s">
        <v>107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9">
        <f t="shared" si="2"/>
        <v>94503.92</v>
      </c>
      <c r="K86" s="112"/>
      <c r="L86" s="169"/>
      <c r="M86" s="112"/>
      <c r="N86" s="112"/>
      <c r="O86" s="72" t="s">
        <v>108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2"/>
      <c r="L87" s="169"/>
      <c r="M87" s="112"/>
      <c r="N87" s="112"/>
      <c r="O87" s="72" t="s">
        <v>109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2"/>
      <c r="L88" s="169"/>
      <c r="M88" s="112"/>
      <c r="N88" s="112"/>
      <c r="O88" s="72" t="s">
        <v>110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2"/>
      <c r="L89" s="169"/>
      <c r="M89" s="112"/>
      <c r="N89" s="112"/>
      <c r="O89" s="72" t="s">
        <v>111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9">
        <f t="shared" si="2"/>
        <v>0</v>
      </c>
      <c r="K90" s="112"/>
      <c r="L90" s="169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3" t="s">
        <v>48</v>
      </c>
      <c r="B93" s="153"/>
      <c r="C93" s="153"/>
      <c r="D93" s="156" t="s">
        <v>49</v>
      </c>
      <c r="E93" s="156"/>
      <c r="F93" s="10" t="s">
        <v>50</v>
      </c>
      <c r="G93" s="153" t="s">
        <v>51</v>
      </c>
      <c r="H93" s="153"/>
      <c r="I93" s="153"/>
      <c r="J93" s="153"/>
      <c r="K93" s="112"/>
      <c r="L93" s="112"/>
      <c r="M93" s="112"/>
      <c r="N93" s="112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72948.679999999993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63990.070175438595</v>
      </c>
      <c r="L95" s="170"/>
      <c r="O95" s="1" t="s">
        <v>113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68696.310000000012</v>
      </c>
      <c r="L96" s="170"/>
      <c r="O96" s="1" t="s">
        <v>114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4252.3699999999808</v>
      </c>
      <c r="L97" s="170"/>
      <c r="O97" s="1" t="s">
        <v>115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72948.679999999993</v>
      </c>
      <c r="L98" s="170"/>
      <c r="O98" s="1" t="s">
        <v>116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72948.679999999993</v>
      </c>
      <c r="L99" s="170"/>
      <c r="O99" s="1" t="s">
        <v>117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118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119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40414.68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2987.0421286031042</v>
      </c>
      <c r="L103" s="170"/>
      <c r="O103" s="1" t="s">
        <v>122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38688.11</v>
      </c>
      <c r="L104" s="170"/>
      <c r="O104" s="1" t="s">
        <v>123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1726.5699999999997</v>
      </c>
      <c r="L105" s="170"/>
      <c r="O105" s="1" t="s">
        <v>124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40414.68</v>
      </c>
      <c r="L106" s="170"/>
      <c r="O106" s="1" t="s">
        <v>125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40414.68</v>
      </c>
      <c r="L107" s="170"/>
      <c r="O107" s="1" t="s">
        <v>126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127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128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46978.840000000004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3044.6429034348675</v>
      </c>
      <c r="L111" s="170"/>
      <c r="O111" s="1" t="s">
        <v>130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43314.709999999992</v>
      </c>
      <c r="L112" s="170"/>
      <c r="O112" s="1" t="s">
        <v>131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3664.1300000000119</v>
      </c>
      <c r="L113" s="170"/>
      <c r="O113" s="1" t="s">
        <v>132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46978.840000000004</v>
      </c>
      <c r="L114" s="170"/>
      <c r="O114" s="1" t="s">
        <v>133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46978.840000000004</v>
      </c>
      <c r="L115" s="170"/>
      <c r="O115" s="1" t="s">
        <v>134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135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136</v>
      </c>
    </row>
    <row r="118" spans="1:15" ht="32.25" hidden="1" customHeight="1" outlineLevel="1">
      <c r="A118" s="157">
        <f>IF(VLOOKUP("тко",АО,3,FALSE)&gt;0,"Обращение с ТКО",0)</f>
        <v>0</v>
      </c>
      <c r="B118" s="157"/>
      <c r="C118" s="157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4">
        <f>VLOOKUP("тко",АО,5,FALSE)</f>
        <v>0</v>
      </c>
      <c r="H118" s="155"/>
      <c r="I118" s="155"/>
      <c r="J118" s="155"/>
      <c r="L118" s="49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9"/>
      <c r="O119" s="1" t="s">
        <v>138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0</v>
      </c>
      <c r="L120" s="49"/>
      <c r="O120" s="1" t="s">
        <v>139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9"/>
      <c r="O121" s="1" t="s">
        <v>140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9"/>
      <c r="O122" s="1" t="s">
        <v>141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9"/>
      <c r="O123" s="1" t="s">
        <v>142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9"/>
      <c r="O124" s="1" t="s">
        <v>143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9"/>
      <c r="O125" s="1" t="s">
        <v>144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4">
        <f>VLOOKUP("гвс",АО,5,FALSE)</f>
        <v>0</v>
      </c>
      <c r="H126" s="155"/>
      <c r="I126" s="155"/>
      <c r="J126" s="155"/>
      <c r="L126" s="49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9"/>
      <c r="O127" s="1" t="s">
        <v>146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9"/>
      <c r="O128" s="1" t="s">
        <v>147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9"/>
      <c r="O129" s="1" t="s">
        <v>148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9"/>
      <c r="O130" s="1" t="s">
        <v>149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9"/>
      <c r="O131" s="1" t="s">
        <v>150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9"/>
      <c r="O132" s="1" t="s">
        <v>151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5"/>
      <c r="I134" s="155"/>
      <c r="J134" s="155"/>
      <c r="L134" s="49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9"/>
      <c r="O141" s="1" t="s">
        <v>160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170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52" t="s">
        <v>173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72322.600000000006</v>
      </c>
      <c r="O146" t="s">
        <v>172</v>
      </c>
    </row>
    <row r="149" spans="1:15" ht="52.5" customHeight="1">
      <c r="A149" s="148" t="s">
        <v>181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7" t="s">
        <v>182</v>
      </c>
      <c r="B154" s="147"/>
      <c r="C154" s="147"/>
      <c r="D154" s="147"/>
      <c r="E154" s="27">
        <f>ПТО!G1</f>
        <v>-117202.61</v>
      </c>
    </row>
    <row r="155" spans="1:15" ht="34.5" customHeight="1">
      <c r="A155" s="149" t="s">
        <v>184</v>
      </c>
      <c r="B155" s="149"/>
      <c r="C155" s="149"/>
      <c r="D155" s="149"/>
      <c r="E155" s="28">
        <f>J13</f>
        <v>74163.600000000006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19</v>
      </c>
      <c r="B157" s="150"/>
      <c r="C157" s="150"/>
      <c r="D157" s="150"/>
      <c r="E157" s="150"/>
      <c r="F157" s="150" t="s">
        <v>20</v>
      </c>
      <c r="G157" s="150"/>
      <c r="H157" s="20" t="s">
        <v>57</v>
      </c>
      <c r="I157" s="150" t="s">
        <v>21</v>
      </c>
      <c r="J157" s="150"/>
    </row>
    <row r="158" spans="1:15" ht="29.25" customHeight="1">
      <c r="A158" s="144" t="str">
        <f t="shared" ref="A158:A163" si="14">IF(N158&gt;0,N158,0)</f>
        <v>Техническое обслуживание охранной сигнализации.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5400</v>
      </c>
      <c r="G158" s="145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4" t="str">
        <f t="shared" si="14"/>
        <v>Аварийная замена полотенцесушителя.</v>
      </c>
      <c r="B159" s="144"/>
      <c r="C159" s="144"/>
      <c r="D159" s="144"/>
      <c r="E159" s="144"/>
      <c r="F159" s="145">
        <f t="shared" si="15"/>
        <v>4000</v>
      </c>
      <c r="G159" s="145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Аварийная замена полотенцесушителя.</v>
      </c>
    </row>
    <row r="160" spans="1:15" ht="28.5" customHeight="1">
      <c r="A160" s="144" t="str">
        <f t="shared" si="14"/>
        <v>Приобретение и установка таблички по пожарной безопасности.</v>
      </c>
      <c r="B160" s="144"/>
      <c r="C160" s="144"/>
      <c r="D160" s="144"/>
      <c r="E160" s="144"/>
      <c r="F160" s="145">
        <f t="shared" si="15"/>
        <v>250</v>
      </c>
      <c r="G160" s="145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4" t="str">
        <f>IF(N161&gt;0,N161,0)</f>
        <v>Замена прибора учета электрической энергии.</v>
      </c>
      <c r="B161" s="144"/>
      <c r="C161" s="144"/>
      <c r="D161" s="144"/>
      <c r="E161" s="144"/>
      <c r="F161" s="145">
        <f t="shared" si="15"/>
        <v>7209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4" t="str">
        <f t="shared" si="14"/>
        <v>Замена прибора учета ХВС.</v>
      </c>
      <c r="B162" s="144"/>
      <c r="C162" s="144"/>
      <c r="D162" s="144"/>
      <c r="E162" s="144"/>
      <c r="F162" s="145">
        <f t="shared" si="15"/>
        <v>2195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Замена прибора учета ХВС.</v>
      </c>
    </row>
    <row r="163" spans="1:14" ht="28.5" customHeight="1">
      <c r="A163" s="144" t="str">
        <f t="shared" si="14"/>
        <v>Приобретение и установка светильников с акустическим датчиком.</v>
      </c>
      <c r="B163" s="144"/>
      <c r="C163" s="144"/>
      <c r="D163" s="144"/>
      <c r="E163" s="144"/>
      <c r="F163" s="145">
        <f t="shared" si="15"/>
        <v>27300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Приобретение и установка светильников с акустическим датчиком.</v>
      </c>
    </row>
    <row r="164" spans="1:14" ht="28.5" hidden="1" customHeight="1">
      <c r="A164" s="144">
        <f t="shared" ref="A164:A187" si="18">IF(N164&gt;0,N164,0)</f>
        <v>0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0</v>
      </c>
      <c r="G164" s="145"/>
      <c r="H164" s="29" t="e">
        <f t="shared" si="16"/>
        <v>#N/A</v>
      </c>
      <c r="I164" s="146" t="e">
        <f t="shared" ref="I164:I187" si="20">VLOOKUP(A164,$A$28:$J$72,9,FALSE)</f>
        <v>#N/A</v>
      </c>
      <c r="J164" s="146"/>
      <c r="M164" s="22" t="s">
        <v>72</v>
      </c>
      <c r="N164" s="1">
        <v>0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5">
        <f t="shared" si="19"/>
        <v>0</v>
      </c>
      <c r="G165" s="145"/>
      <c r="H165" s="29" t="e">
        <f t="shared" si="16"/>
        <v>#N/A</v>
      </c>
      <c r="I165" s="146" t="e">
        <f t="shared" si="20"/>
        <v>#N/A</v>
      </c>
      <c r="J165" s="146"/>
      <c r="M165" s="22" t="s">
        <v>72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5">
        <f t="shared" si="19"/>
        <v>0</v>
      </c>
      <c r="G166" s="145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5">
        <f t="shared" si="19"/>
        <v>0</v>
      </c>
      <c r="G167" s="145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5">
        <f t="shared" si="19"/>
        <v>0</v>
      </c>
      <c r="G168" s="145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5">
        <f t="shared" si="19"/>
        <v>0</v>
      </c>
      <c r="G169" s="145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5">
        <f t="shared" si="19"/>
        <v>0</v>
      </c>
      <c r="G170" s="145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5">
        <f t="shared" si="19"/>
        <v>0</v>
      </c>
      <c r="G171" s="145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5">
        <f t="shared" si="19"/>
        <v>0</v>
      </c>
      <c r="G172" s="145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5">
        <f t="shared" si="19"/>
        <v>0</v>
      </c>
      <c r="G173" s="145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5">
        <f t="shared" si="19"/>
        <v>0</v>
      </c>
      <c r="G174" s="145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5">
        <f t="shared" si="19"/>
        <v>0</v>
      </c>
      <c r="G175" s="145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5">
        <f t="shared" si="19"/>
        <v>0</v>
      </c>
      <c r="G176" s="145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5">
        <f t="shared" si="19"/>
        <v>0</v>
      </c>
      <c r="G177" s="145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47" t="s">
        <v>185</v>
      </c>
      <c r="B190" s="147"/>
      <c r="C190" s="147"/>
      <c r="D190" s="147"/>
      <c r="E190" s="27">
        <f>SUM(F158:G187)</f>
        <v>46354</v>
      </c>
    </row>
    <row r="191" spans="1:14" ht="51.75" customHeight="1">
      <c r="A191" s="147" t="s">
        <v>186</v>
      </c>
      <c r="B191" s="147"/>
      <c r="C191" s="147"/>
      <c r="D191" s="147"/>
      <c r="E191" s="27">
        <f>E190+E154-E155</f>
        <v>-145012.21000000002</v>
      </c>
    </row>
    <row r="192" spans="1:14">
      <c r="A192" s="107" t="s">
        <v>174</v>
      </c>
    </row>
    <row r="193" spans="1:10" ht="62.25" customHeight="1">
      <c r="A193" s="172" t="s">
        <v>183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51">
        <f>ПТО!G12</f>
        <v>1200</v>
      </c>
      <c r="I194" s="52" t="s">
        <v>74</v>
      </c>
    </row>
    <row r="195" spans="1:10" ht="18.75" customHeight="1">
      <c r="A195" s="171" t="str">
        <f>ПТО!F13</f>
        <v xml:space="preserve">  -  техническое освидетельствование лифта</v>
      </c>
      <c r="B195" s="171"/>
      <c r="C195" s="171"/>
      <c r="D195" s="171"/>
      <c r="E195" s="171"/>
      <c r="F195" s="171"/>
      <c r="G195" s="171"/>
      <c r="H195" s="51">
        <f>ПТО!G13</f>
        <v>5400</v>
      </c>
      <c r="I195" s="52" t="s">
        <v>74</v>
      </c>
    </row>
    <row r="196" spans="1:10" ht="18.75" customHeight="1">
      <c r="A196" s="171" t="str">
        <f>ПТО!F14</f>
        <v xml:space="preserve">  -  ремонт подъезда</v>
      </c>
      <c r="B196" s="171"/>
      <c r="C196" s="171"/>
      <c r="D196" s="171"/>
      <c r="E196" s="171"/>
      <c r="F196" s="171"/>
      <c r="G196" s="171"/>
      <c r="H196" s="51">
        <f>ПТО!G14</f>
        <v>170000</v>
      </c>
      <c r="I196" s="52" t="s">
        <v>74</v>
      </c>
    </row>
    <row r="197" spans="1:10" ht="18.75" hidden="1" customHeight="1">
      <c r="A197" s="171">
        <f>ПТО!F15</f>
        <v>0</v>
      </c>
      <c r="B197" s="171"/>
      <c r="C197" s="171"/>
      <c r="D197" s="171"/>
      <c r="E197" s="171"/>
      <c r="F197" s="171"/>
      <c r="G197" s="171"/>
      <c r="H197" s="51">
        <f>ПТО!G15</f>
        <v>0</v>
      </c>
      <c r="I197" s="52" t="s">
        <v>74</v>
      </c>
    </row>
    <row r="198" spans="1:10" ht="18.75" hidden="1" customHeight="1">
      <c r="A198" s="171">
        <f>ПТО!F16</f>
        <v>0</v>
      </c>
      <c r="B198" s="171"/>
      <c r="C198" s="171"/>
      <c r="D198" s="171"/>
      <c r="E198" s="171"/>
      <c r="F198" s="171"/>
      <c r="G198" s="171"/>
      <c r="H198" s="51">
        <f>ПТО!G16</f>
        <v>0</v>
      </c>
      <c r="I198" s="54" t="s">
        <v>74</v>
      </c>
    </row>
    <row r="199" spans="1:10" ht="18.75" hidden="1" customHeight="1">
      <c r="A199" s="171">
        <f>ПТО!F17</f>
        <v>0</v>
      </c>
      <c r="B199" s="171"/>
      <c r="C199" s="171"/>
      <c r="D199" s="171"/>
      <c r="E199" s="171"/>
      <c r="F199" s="171"/>
      <c r="G199" s="171"/>
      <c r="H199" s="51">
        <f>ПТО!G17</f>
        <v>0</v>
      </c>
      <c r="I199" s="52" t="s">
        <v>74</v>
      </c>
    </row>
    <row r="200" spans="1:10" hidden="1">
      <c r="A200" s="171">
        <f>ПТО!F18</f>
        <v>0</v>
      </c>
      <c r="B200" s="171"/>
      <c r="C200" s="171"/>
      <c r="D200" s="171"/>
      <c r="E200" s="171"/>
      <c r="F200" s="171"/>
      <c r="G200" s="171"/>
      <c r="H200" s="51">
        <f>ПТО!G18</f>
        <v>0</v>
      </c>
      <c r="I200" s="52" t="s">
        <v>74</v>
      </c>
    </row>
    <row r="201" spans="1:10" hidden="1">
      <c r="A201" s="171">
        <f>ПТО!F19</f>
        <v>0</v>
      </c>
      <c r="B201" s="171"/>
      <c r="C201" s="171"/>
      <c r="D201" s="171"/>
      <c r="E201" s="171"/>
      <c r="F201" s="171"/>
      <c r="G201" s="171"/>
      <c r="H201" s="51">
        <f>ПТО!G19</f>
        <v>0</v>
      </c>
      <c r="I201" s="52" t="s">
        <v>74</v>
      </c>
    </row>
    <row r="202" spans="1:10" hidden="1">
      <c r="A202" s="171">
        <f>ПТО!F20</f>
        <v>0</v>
      </c>
      <c r="B202" s="171"/>
      <c r="C202" s="171"/>
      <c r="D202" s="171"/>
      <c r="E202" s="171"/>
      <c r="F202" s="171"/>
      <c r="G202" s="171"/>
      <c r="H202" s="51">
        <f>ПТО!G20</f>
        <v>0</v>
      </c>
      <c r="I202" s="52" t="s">
        <v>74</v>
      </c>
    </row>
    <row r="203" spans="1:10" hidden="1">
      <c r="A203" s="171">
        <f>ПТО!F21</f>
        <v>0</v>
      </c>
      <c r="B203" s="171"/>
      <c r="C203" s="171"/>
      <c r="D203" s="171"/>
      <c r="E203" s="171"/>
      <c r="F203" s="171"/>
      <c r="G203" s="171"/>
      <c r="H203" s="51">
        <f>ПТО!G21</f>
        <v>0</v>
      </c>
      <c r="I203" s="52" t="s">
        <v>74</v>
      </c>
    </row>
    <row r="204" spans="1:10" hidden="1">
      <c r="A204" s="171">
        <f>ПТО!F22</f>
        <v>0</v>
      </c>
      <c r="B204" s="171"/>
      <c r="C204" s="171"/>
      <c r="D204" s="171"/>
      <c r="E204" s="171"/>
      <c r="F204" s="171"/>
      <c r="G204" s="171"/>
      <c r="H204" s="51">
        <f>ПТО!G22</f>
        <v>0</v>
      </c>
      <c r="I204" s="52" t="s">
        <v>74</v>
      </c>
    </row>
    <row r="205" spans="1:10" hidden="1">
      <c r="A205" s="171">
        <f>ПТО!F23</f>
        <v>0</v>
      </c>
      <c r="B205" s="171"/>
      <c r="C205" s="171"/>
      <c r="D205" s="171"/>
      <c r="E205" s="171"/>
      <c r="F205" s="171"/>
      <c r="G205" s="171"/>
      <c r="H205" s="51">
        <f>ПТО!G23</f>
        <v>0</v>
      </c>
      <c r="I205" s="52" t="s">
        <v>74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51">
        <f>ПТО!G24</f>
        <v>0</v>
      </c>
      <c r="I206" s="52" t="s">
        <v>74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51">
        <f>ПТО!G25</f>
        <v>0</v>
      </c>
      <c r="I207" s="52" t="s">
        <v>74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51">
        <f>ПТО!G26</f>
        <v>0</v>
      </c>
      <c r="I208" s="52" t="s">
        <v>74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51">
        <f>ПТО!G27</f>
        <v>0</v>
      </c>
      <c r="I209" s="52" t="s">
        <v>74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51">
        <f>ПТО!G28</f>
        <v>0</v>
      </c>
      <c r="I210" s="52" t="s">
        <v>74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51">
        <f>ПТО!G29</f>
        <v>0</v>
      </c>
      <c r="I211" s="52" t="s">
        <v>74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51">
        <f>ПТО!G30</f>
        <v>0</v>
      </c>
      <c r="I212" s="52" t="s">
        <v>74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51">
        <f>ПТО!G31</f>
        <v>0</v>
      </c>
      <c r="I213" s="52" t="s">
        <v>74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176600</v>
      </c>
      <c r="I214" s="58" t="s">
        <v>77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3" sqref="A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-117202.61</f>
        <v>-117202.61</v>
      </c>
    </row>
    <row r="2" spans="1:12" ht="18.75" customHeight="1">
      <c r="A2" s="126" t="s">
        <v>179</v>
      </c>
      <c r="B2" s="125" t="s">
        <v>177</v>
      </c>
      <c r="C2" s="124">
        <v>12</v>
      </c>
      <c r="D2" s="123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187</v>
      </c>
      <c r="B3" s="130" t="s">
        <v>188</v>
      </c>
      <c r="C3" s="121">
        <v>1</v>
      </c>
      <c r="D3" s="122">
        <v>4000</v>
      </c>
      <c r="E3" s="131" t="s">
        <v>189</v>
      </c>
      <c r="F3" s="30"/>
      <c r="G3" s="30"/>
      <c r="L3" s="33" t="str">
        <f t="shared" si="0"/>
        <v>ТР</v>
      </c>
    </row>
    <row r="4" spans="1:12" ht="18.75" customHeight="1">
      <c r="A4" s="132" t="s">
        <v>190</v>
      </c>
      <c r="B4" s="133" t="s">
        <v>188</v>
      </c>
      <c r="C4" s="134">
        <v>1</v>
      </c>
      <c r="D4" s="135">
        <v>250</v>
      </c>
      <c r="E4" s="136" t="s">
        <v>191</v>
      </c>
      <c r="F4" s="30"/>
      <c r="G4" s="30"/>
      <c r="L4" s="33" t="str">
        <f t="shared" si="0"/>
        <v>ТР</v>
      </c>
    </row>
    <row r="5" spans="1:12" ht="18.75" customHeight="1">
      <c r="A5" s="137" t="s">
        <v>192</v>
      </c>
      <c r="B5" s="138" t="s">
        <v>188</v>
      </c>
      <c r="C5" s="121">
        <v>1</v>
      </c>
      <c r="D5" s="122">
        <v>7209</v>
      </c>
      <c r="E5" s="139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194</v>
      </c>
      <c r="B6" s="140" t="s">
        <v>188</v>
      </c>
      <c r="C6" s="43">
        <v>1</v>
      </c>
      <c r="D6" s="48">
        <v>2195</v>
      </c>
      <c r="E6" s="46" t="s">
        <v>195</v>
      </c>
      <c r="F6" s="46"/>
      <c r="G6" s="46"/>
      <c r="K6" s="48"/>
      <c r="L6" s="33" t="str">
        <f t="shared" si="0"/>
        <v>ТР</v>
      </c>
    </row>
    <row r="7" spans="1:12" ht="18.75" customHeight="1">
      <c r="A7" s="141" t="s">
        <v>196</v>
      </c>
      <c r="B7" s="142" t="s">
        <v>188</v>
      </c>
      <c r="C7" s="45">
        <v>1</v>
      </c>
      <c r="D7" s="48">
        <v>27300</v>
      </c>
      <c r="E7" s="143" t="s">
        <v>197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183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75</v>
      </c>
      <c r="G13" s="116">
        <v>5400</v>
      </c>
      <c r="L13" s="33">
        <f t="shared" si="0"/>
        <v>0</v>
      </c>
    </row>
    <row r="14" spans="1:12" ht="15.75">
      <c r="A14" s="30"/>
      <c r="F14" s="127" t="s">
        <v>180</v>
      </c>
      <c r="G14" s="128">
        <v>170000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22861.439999999999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22861.439999999999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54295.92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54295.92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30073.68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30073.68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29665.439999999999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29665.439999999999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uJvJrZiblodXb5KnWIyyM+RYvsIKv/yE2LHtdxCqJOPH+kgY/3hZB9RFQpfSa51WnW1mD5qqZFQZ2DZb9k2Fvg==" saltValue="/siJXDmCXijRG8lne6YWa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178</v>
      </c>
      <c r="F1" s="62">
        <v>1134</v>
      </c>
    </row>
    <row r="2" spans="1:10" ht="15.75" customHeight="1">
      <c r="A2" s="72" t="s">
        <v>82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4</v>
      </c>
      <c r="C4" s="85">
        <v>134747.54999999999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5</v>
      </c>
      <c r="C5" s="81">
        <f>SUM(C6:C8)</f>
        <v>200579.67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6</v>
      </c>
      <c r="C6" s="85">
        <v>126416.07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7</v>
      </c>
      <c r="C7" s="85">
        <f>F1*5.45*12</f>
        <v>74163.600000000006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9</v>
      </c>
      <c r="C9" s="81">
        <f>SUM(C10:C14)</f>
        <v>205104.47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10</v>
      </c>
      <c r="C10" s="85">
        <v>205104.47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15</v>
      </c>
      <c r="C15" s="81">
        <f>C9</f>
        <v>205104.47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18</v>
      </c>
      <c r="C18" s="81">
        <f>IF(C16&gt;0,0,IF(C4&gt;0,C4+C5-C9,C5-C2-C9))</f>
        <v>130222.74999999997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5"/>
      <c r="N20" s="64"/>
    </row>
    <row r="21" spans="1:15" ht="15.75" customHeight="1">
      <c r="A21" s="72" t="s">
        <v>100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5"/>
      <c r="N21" s="64"/>
    </row>
    <row r="22" spans="1:15" ht="15.75" customHeight="1">
      <c r="A22" s="72" t="s">
        <v>101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5"/>
      <c r="N22" s="64"/>
    </row>
    <row r="23" spans="1:15" ht="15.75" customHeight="1">
      <c r="A23" s="72" t="s">
        <v>102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5"/>
      <c r="N23" s="64"/>
    </row>
    <row r="24" spans="1:15" ht="18.75">
      <c r="A24" s="75" t="s">
        <v>162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4"/>
      <c r="N25" s="65"/>
    </row>
    <row r="26" spans="1:15" ht="18.75" customHeight="1">
      <c r="A26" s="72" t="s">
        <v>104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4"/>
      <c r="N26" s="65"/>
    </row>
    <row r="27" spans="1:15" ht="18.75" customHeight="1">
      <c r="A27" s="72" t="s">
        <v>105</v>
      </c>
      <c r="B27" s="77" t="s">
        <v>4</v>
      </c>
      <c r="C27" s="88">
        <v>90850.96</v>
      </c>
      <c r="D27" s="83" t="s">
        <v>60</v>
      </c>
      <c r="E27" s="66"/>
      <c r="F27" s="66"/>
      <c r="G27" s="66"/>
      <c r="H27" s="66"/>
      <c r="I27" s="66"/>
      <c r="J27" s="66"/>
      <c r="M27" s="174"/>
      <c r="N27" s="65"/>
    </row>
    <row r="28" spans="1:15" ht="18.75" customHeight="1">
      <c r="A28" s="72" t="s">
        <v>106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4"/>
      <c r="N28" s="65"/>
    </row>
    <row r="29" spans="1:15" ht="18.75" customHeight="1">
      <c r="A29" s="72" t="s">
        <v>107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4"/>
      <c r="N29" s="65"/>
    </row>
    <row r="30" spans="1:15" ht="18.75" customHeight="1">
      <c r="A30" s="72" t="s">
        <v>108</v>
      </c>
      <c r="B30" s="77" t="s">
        <v>18</v>
      </c>
      <c r="C30" s="88">
        <v>94503.92</v>
      </c>
      <c r="D30" s="83" t="s">
        <v>66</v>
      </c>
      <c r="E30" s="66"/>
      <c r="F30" s="66"/>
      <c r="G30" s="66"/>
      <c r="H30" s="66"/>
      <c r="I30" s="66"/>
      <c r="J30" s="66"/>
      <c r="M30" s="174"/>
      <c r="N30" s="65"/>
    </row>
    <row r="31" spans="1:15" ht="18.75" customHeight="1">
      <c r="A31" s="72" t="s">
        <v>109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4"/>
      <c r="N31" s="65"/>
    </row>
    <row r="32" spans="1:15" ht="18.75" customHeight="1">
      <c r="A32" s="72" t="s">
        <v>110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4"/>
      <c r="N32" s="65"/>
    </row>
    <row r="33" spans="1:15" ht="18.75" customHeight="1">
      <c r="A33" s="72" t="s">
        <v>111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4"/>
      <c r="N33" s="65"/>
    </row>
    <row r="34" spans="1:15" ht="18.75" customHeight="1">
      <c r="A34" s="72" t="s">
        <v>112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4"/>
      <c r="N34" s="65"/>
    </row>
    <row r="35" spans="1:15" ht="18.75">
      <c r="A35" s="75" t="s">
        <v>163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164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72948.679999999993</v>
      </c>
      <c r="F37" s="96" t="s">
        <v>167</v>
      </c>
      <c r="G37" s="68"/>
      <c r="H37" s="68"/>
      <c r="I37" s="68"/>
      <c r="L37" s="65"/>
      <c r="M37" s="173"/>
      <c r="N37" s="65"/>
      <c r="O37" s="65"/>
    </row>
    <row r="38" spans="1:15" ht="18.75" customHeight="1">
      <c r="A38" s="72" t="s">
        <v>113</v>
      </c>
      <c r="B38" s="80" t="s">
        <v>37</v>
      </c>
      <c r="C38" s="92">
        <v>63990.070175438595</v>
      </c>
      <c r="D38" s="96" t="s">
        <v>165</v>
      </c>
      <c r="E38" s="70"/>
      <c r="G38" s="69"/>
      <c r="H38" s="69"/>
      <c r="L38" s="65"/>
      <c r="M38" s="173"/>
      <c r="N38" s="65"/>
      <c r="O38" s="65"/>
    </row>
    <row r="39" spans="1:15" ht="18.75" customHeight="1">
      <c r="A39" s="72" t="s">
        <v>114</v>
      </c>
      <c r="B39" s="80" t="s">
        <v>38</v>
      </c>
      <c r="C39" s="93">
        <v>68696.310000000012</v>
      </c>
      <c r="D39" s="96" t="s">
        <v>166</v>
      </c>
      <c r="E39" s="70"/>
      <c r="G39" s="69"/>
      <c r="H39" s="69"/>
      <c r="L39" s="65"/>
      <c r="M39" s="173"/>
      <c r="N39" s="65"/>
      <c r="O39" s="65"/>
    </row>
    <row r="40" spans="1:15" ht="18.75" customHeight="1">
      <c r="A40" s="72" t="s">
        <v>115</v>
      </c>
      <c r="B40" s="80" t="s">
        <v>39</v>
      </c>
      <c r="C40" s="95">
        <f>IF(E37-C39&lt;0,0,E37-C39)</f>
        <v>4252.3699999999808</v>
      </c>
      <c r="D40" s="82" t="s">
        <v>59</v>
      </c>
      <c r="E40" s="70"/>
      <c r="G40" s="69"/>
      <c r="H40" s="69"/>
      <c r="L40" s="65"/>
      <c r="M40" s="173"/>
      <c r="N40" s="65"/>
      <c r="O40" s="65"/>
    </row>
    <row r="41" spans="1:15" ht="18.75" customHeight="1">
      <c r="A41" s="72" t="s">
        <v>116</v>
      </c>
      <c r="B41" s="80" t="s">
        <v>40</v>
      </c>
      <c r="C41" s="95">
        <f>E37</f>
        <v>72948.679999999993</v>
      </c>
      <c r="D41" s="82" t="s">
        <v>59</v>
      </c>
      <c r="E41" s="70"/>
      <c r="G41" s="69"/>
      <c r="H41" s="69"/>
      <c r="L41" s="65"/>
      <c r="M41" s="173"/>
      <c r="N41" s="65"/>
      <c r="O41" s="65"/>
    </row>
    <row r="42" spans="1:15" ht="18.75" customHeight="1">
      <c r="A42" s="72" t="s">
        <v>117</v>
      </c>
      <c r="B42" s="80" t="s">
        <v>41</v>
      </c>
      <c r="C42" s="95">
        <f>E37</f>
        <v>72948.679999999993</v>
      </c>
      <c r="D42" s="82" t="s">
        <v>59</v>
      </c>
      <c r="E42" s="70"/>
      <c r="G42" s="69"/>
      <c r="H42" s="69"/>
      <c r="L42" s="65"/>
      <c r="M42" s="173"/>
      <c r="N42" s="65"/>
      <c r="O42" s="65"/>
    </row>
    <row r="43" spans="1:15" ht="18.75" customHeight="1">
      <c r="A43" s="72" t="s">
        <v>118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3"/>
      <c r="N43" s="65"/>
      <c r="O43" s="65"/>
    </row>
    <row r="44" spans="1:15" ht="30" customHeight="1">
      <c r="A44" s="72" t="s">
        <v>119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3"/>
      <c r="N44" s="65"/>
      <c r="O44" s="65"/>
    </row>
    <row r="45" spans="1:15" ht="18.75">
      <c r="A45" s="75" t="s">
        <v>121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40414.68</v>
      </c>
      <c r="F45" s="96" t="s">
        <v>167</v>
      </c>
      <c r="G45" s="68"/>
      <c r="H45" s="68"/>
      <c r="L45" s="65"/>
      <c r="M45" s="173"/>
      <c r="N45" s="65"/>
      <c r="O45" s="65"/>
    </row>
    <row r="46" spans="1:15" ht="18.75" customHeight="1">
      <c r="A46" s="75" t="s">
        <v>122</v>
      </c>
      <c r="B46" s="80" t="s">
        <v>37</v>
      </c>
      <c r="C46" s="92">
        <v>2987.0421286031042</v>
      </c>
      <c r="D46" s="96" t="s">
        <v>168</v>
      </c>
      <c r="E46" s="70"/>
      <c r="G46" s="69"/>
      <c r="H46" s="69"/>
      <c r="L46" s="65"/>
      <c r="M46" s="173"/>
      <c r="N46" s="65"/>
      <c r="O46" s="65"/>
    </row>
    <row r="47" spans="1:15" ht="18.75" customHeight="1">
      <c r="A47" s="75" t="s">
        <v>123</v>
      </c>
      <c r="B47" s="80" t="s">
        <v>38</v>
      </c>
      <c r="C47" s="93">
        <v>38688.11</v>
      </c>
      <c r="D47" s="96" t="s">
        <v>166</v>
      </c>
      <c r="E47" s="70"/>
      <c r="G47" s="69"/>
      <c r="H47" s="69"/>
      <c r="L47" s="65"/>
      <c r="M47" s="173"/>
      <c r="N47" s="65"/>
      <c r="O47" s="65"/>
    </row>
    <row r="48" spans="1:15" ht="18.75" customHeight="1">
      <c r="A48" s="75" t="s">
        <v>124</v>
      </c>
      <c r="B48" s="80" t="s">
        <v>39</v>
      </c>
      <c r="C48" s="95">
        <f>IF(E45-C47&lt;0,0,E45-C47)</f>
        <v>1726.5699999999997</v>
      </c>
      <c r="D48" s="82" t="s">
        <v>59</v>
      </c>
      <c r="E48" s="70"/>
      <c r="G48" s="69"/>
      <c r="H48" s="69"/>
      <c r="L48" s="65"/>
      <c r="M48" s="173"/>
      <c r="N48" s="65"/>
      <c r="O48" s="65"/>
    </row>
    <row r="49" spans="1:15" ht="18.75" customHeight="1">
      <c r="A49" s="75" t="s">
        <v>125</v>
      </c>
      <c r="B49" s="80" t="s">
        <v>40</v>
      </c>
      <c r="C49" s="95">
        <f>E45</f>
        <v>40414.68</v>
      </c>
      <c r="D49" s="82" t="s">
        <v>59</v>
      </c>
      <c r="E49" s="70"/>
      <c r="G49" s="69"/>
      <c r="H49" s="69"/>
      <c r="L49" s="65"/>
      <c r="M49" s="173"/>
      <c r="N49" s="65"/>
      <c r="O49" s="65"/>
    </row>
    <row r="50" spans="1:15" ht="18.75" customHeight="1">
      <c r="A50" s="75" t="s">
        <v>126</v>
      </c>
      <c r="B50" s="80" t="s">
        <v>41</v>
      </c>
      <c r="C50" s="95">
        <f>E45</f>
        <v>40414.68</v>
      </c>
      <c r="D50" s="82" t="s">
        <v>59</v>
      </c>
      <c r="E50" s="70"/>
      <c r="G50" s="69"/>
      <c r="H50" s="69"/>
      <c r="L50" s="65"/>
      <c r="M50" s="173"/>
      <c r="N50" s="65"/>
      <c r="O50" s="65"/>
    </row>
    <row r="51" spans="1:15" ht="18.75" customHeight="1">
      <c r="A51" s="75" t="s">
        <v>127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3"/>
      <c r="N51" s="65"/>
      <c r="O51" s="65"/>
    </row>
    <row r="52" spans="1:15" ht="29.25" customHeight="1">
      <c r="A52" s="75" t="s">
        <v>128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3"/>
      <c r="N52" s="65"/>
      <c r="O52" s="65"/>
    </row>
    <row r="53" spans="1:15" ht="18.75">
      <c r="A53" s="75" t="s">
        <v>129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46978.840000000004</v>
      </c>
      <c r="F53" s="96" t="s">
        <v>167</v>
      </c>
      <c r="G53" s="68"/>
      <c r="H53" s="68"/>
      <c r="L53" s="65"/>
      <c r="M53" s="173"/>
      <c r="N53" s="65"/>
      <c r="O53" s="65"/>
    </row>
    <row r="54" spans="1:15" ht="18.75" customHeight="1">
      <c r="A54" s="75" t="s">
        <v>130</v>
      </c>
      <c r="B54" s="77" t="s">
        <v>37</v>
      </c>
      <c r="C54" s="101">
        <v>3044.6429034348675</v>
      </c>
      <c r="D54" s="96" t="s">
        <v>168</v>
      </c>
      <c r="E54" s="71"/>
      <c r="F54" s="91"/>
      <c r="G54" s="66"/>
      <c r="H54" s="66"/>
      <c r="L54" s="65"/>
      <c r="M54" s="173"/>
      <c r="N54" s="65"/>
      <c r="O54" s="65"/>
    </row>
    <row r="55" spans="1:15" ht="18.75" customHeight="1">
      <c r="A55" s="75" t="s">
        <v>131</v>
      </c>
      <c r="B55" s="77" t="s">
        <v>38</v>
      </c>
      <c r="C55" s="88">
        <v>43314.709999999992</v>
      </c>
      <c r="D55" s="96" t="s">
        <v>166</v>
      </c>
      <c r="E55" s="71"/>
      <c r="G55" s="66"/>
      <c r="H55" s="66"/>
      <c r="L55" s="65"/>
      <c r="M55" s="173"/>
      <c r="N55" s="65"/>
      <c r="O55" s="65"/>
    </row>
    <row r="56" spans="1:15" ht="18.75" customHeight="1">
      <c r="A56" s="75" t="s">
        <v>132</v>
      </c>
      <c r="B56" s="77" t="s">
        <v>39</v>
      </c>
      <c r="C56" s="95">
        <f>IF(E53-C55&lt;0,0,E53-C55)</f>
        <v>3664.1300000000119</v>
      </c>
      <c r="D56" s="82" t="s">
        <v>59</v>
      </c>
      <c r="E56" s="71"/>
      <c r="G56" s="66"/>
      <c r="H56" s="66"/>
      <c r="L56" s="65"/>
      <c r="M56" s="173"/>
      <c r="N56" s="65"/>
      <c r="O56" s="65"/>
    </row>
    <row r="57" spans="1:15" ht="18.75" customHeight="1">
      <c r="A57" s="75" t="s">
        <v>133</v>
      </c>
      <c r="B57" s="77" t="s">
        <v>40</v>
      </c>
      <c r="C57" s="95">
        <f>E53</f>
        <v>46978.840000000004</v>
      </c>
      <c r="D57" s="82" t="s">
        <v>59</v>
      </c>
      <c r="E57" s="71"/>
      <c r="G57" s="66"/>
      <c r="H57" s="66"/>
      <c r="L57" s="65"/>
      <c r="M57" s="173"/>
      <c r="N57" s="65"/>
      <c r="O57" s="65"/>
    </row>
    <row r="58" spans="1:15" ht="18.75" customHeight="1">
      <c r="A58" s="75" t="s">
        <v>134</v>
      </c>
      <c r="B58" s="77" t="s">
        <v>41</v>
      </c>
      <c r="C58" s="95">
        <f>E53</f>
        <v>46978.840000000004</v>
      </c>
      <c r="D58" s="82" t="s">
        <v>59</v>
      </c>
      <c r="E58" s="71"/>
      <c r="G58" s="66"/>
      <c r="H58" s="66"/>
      <c r="L58" s="65"/>
      <c r="M58" s="173"/>
      <c r="N58" s="65"/>
      <c r="O58" s="65"/>
    </row>
    <row r="59" spans="1:15" ht="18.75" customHeight="1">
      <c r="A59" s="75" t="s">
        <v>135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3"/>
      <c r="N59" s="65"/>
      <c r="O59" s="65"/>
    </row>
    <row r="60" spans="1:15" ht="33.75" customHeight="1">
      <c r="A60" s="75" t="s">
        <v>136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3"/>
      <c r="N60" s="65"/>
      <c r="O60" s="65"/>
    </row>
    <row r="61" spans="1:15" ht="15.75">
      <c r="A61" s="75" t="s">
        <v>137</v>
      </c>
      <c r="B61" s="79" t="s">
        <v>78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37</v>
      </c>
      <c r="C62" s="101">
        <v>0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38</v>
      </c>
      <c r="C63" s="88">
        <v>0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141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142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143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144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37</v>
      </c>
      <c r="C70" s="101">
        <v>0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38</v>
      </c>
      <c r="C71" s="88">
        <v>0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149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150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151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152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37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38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157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158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159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160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0" sqref="F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47</v>
      </c>
      <c r="C4" s="109">
        <v>72322.600000000006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2021-03-26T07:35:30Z</dcterms:modified>
</cp:coreProperties>
</file>