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A115" i="1" l="1"/>
  <c r="F118" i="1"/>
  <c r="A122" i="1"/>
  <c r="A111" i="1"/>
  <c r="A114" i="1"/>
  <c r="A123" i="1"/>
  <c r="D110" i="1"/>
  <c r="A112" i="1"/>
  <c r="A116" i="1"/>
  <c r="A119" i="1"/>
  <c r="A125" i="1"/>
  <c r="F110" i="1"/>
  <c r="A113" i="1"/>
  <c r="A118" i="1"/>
  <c r="A121" i="1"/>
  <c r="A96" i="1"/>
  <c r="F134" i="1"/>
  <c r="A141" i="1"/>
  <c r="A94" i="1"/>
  <c r="D94" i="1"/>
  <c r="A99" i="1"/>
  <c r="A100" i="1"/>
  <c r="A137" i="1"/>
  <c r="A106" i="1"/>
  <c r="A138" i="1"/>
  <c r="A107" i="1"/>
  <c r="A134" i="1"/>
  <c r="A135" i="1"/>
  <c r="A139" i="1"/>
  <c r="F94" i="1"/>
  <c r="A97" i="1"/>
  <c r="A101" i="1"/>
  <c r="A102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73" i="1"/>
  <c r="F173" i="1"/>
  <c r="H178" i="1"/>
  <c r="F172" i="1"/>
  <c r="F178" i="1"/>
  <c r="H172" i="1"/>
  <c r="A160" i="1"/>
  <c r="A158" i="1"/>
  <c r="E155" i="1"/>
  <c r="F187" i="1" l="1"/>
  <c r="H184" i="1"/>
  <c r="F184" i="1"/>
  <c r="F181" i="1"/>
  <c r="H168" i="1"/>
  <c r="F168" i="1"/>
  <c r="F176" i="1"/>
  <c r="H176" i="1"/>
  <c r="F175" i="1"/>
  <c r="H165" i="1"/>
  <c r="H167" i="1"/>
  <c r="H171" i="1"/>
  <c r="F170" i="1"/>
  <c r="F171" i="1"/>
  <c r="F177" i="1"/>
  <c r="F167" i="1"/>
  <c r="H179" i="1"/>
  <c r="H186" i="1"/>
  <c r="F165" i="1"/>
  <c r="H170" i="1"/>
  <c r="H177" i="1"/>
  <c r="F179" i="1"/>
  <c r="H164" i="1"/>
  <c r="F186" i="1"/>
  <c r="F180" i="1"/>
  <c r="H16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<sst xmlns="http://schemas.openxmlformats.org/spreadsheetml/2006/main" count="549" uniqueCount="200">
  <si>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</si>
  <si>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</si>
  <si>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</si>
  <si>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</si>
  <si>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</si>
  <si>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</si>
  <si>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</si>
  <si>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</si>
  <si>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</si>
  <si>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</si>
  <si>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</si>
  <si>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</si>
  <si>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</si>
  <si>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</si>
  <si>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</si>
  <si>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</si>
  <si>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</si>
  <si>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</si>
  <si>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</si>
  <si>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</si>
  <si>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</si>
  <si>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</si>
  <si>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</si>
  <si>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</si>
  <si>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</si>
  <si>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</si>
  <si>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</si>
  <si>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</si>
  <si>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</si>
  <si>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</si>
  <si>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</si>
  <si>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</si>
  <si>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</si>
  <si>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</si>
  <si>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</si>
  <si>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</si>
  <si>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</si>
  <si>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</si>
  <si>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</si>
  <si>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</si>
  <si>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</si>
  <si>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</si>
  <si>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</si>
  <si>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</si>
  <si>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</si>
  <si>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</si>
  <si>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</si>
  <si>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</si>
  <si>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</si>
  <si>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</si>
  <si>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</si>
  <si>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</si>
  <si>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</si>
  <si>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</si>
  <si>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</si>
  <si>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</si>
  <si>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</si>
  <si>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</si>
  <si>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</si>
  <si>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</si>
  <si>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</si>
  <si>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</si>
  <si>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</si>
  <si>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</si>
  <si>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</si>
  <si>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</si>
  <si>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</si>
  <si>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</si>
  <si>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</si>
  <si>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</si>
  <si>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</si>
  <si>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</si>
  <si>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</si>
  <si>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</si>
  <si>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</si>
  <si>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</si>
  <si>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</si>
  <si>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</si>
  <si>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</si>
  <si>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</si>
  <si>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</si>
  <si>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</si>
  <si>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</si>
  <si>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</si>
  <si>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</si>
  <si>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</si>
  <si>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</si>
  <si>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</si>
  <si>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</si>
  <si>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</si>
  <si>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</si>
  <si>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</si>
  <si>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</si>
  <si>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</si>
  <si>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</si>
  <si>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</si>
  <si>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</si>
  <si>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</si>
  <si>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</si>
  <si>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</si>
  <si>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</si>
  <si>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</si>
  <si>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</si>
  <si>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</si>
  <si>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</si>
  <si>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</si>
  <si>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</si>
  <si>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</si>
  <si>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</si>
  <si>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</si>
  <si>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</si>
  <si>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</si>
  <si>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</si>
  <si>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</si>
  <si>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</si>
  <si>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</si>
  <si>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</si>
  <si>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</si>
  <si>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</si>
  <si>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</si>
  <si>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</si>
  <si>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</si>
  <si>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</si>
  <si>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</si>
  <si>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</si>
  <si>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</si>
  <si>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</si>
  <si>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</si>
  <si>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</si>
  <si>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</si>
  <si>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</si>
  <si>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</si>
  <si>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</si>
  <si>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</si>
  <si>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</si>
  <si>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</si>
  <si>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</si>
  <si>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</si>
  <si>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</si>
  <si>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</si>
  <si>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</si>
  <si>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</si>
  <si>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</si>
  <si>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</si>
  <si>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</si>
  <si>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</si>
  <si>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</si>
  <si>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</si>
  <si>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</si>
  <si>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</si>
  <si>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</si>
  <si>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</si>
  <si>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</si>
  <si>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</si>
  <si>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</si>
  <si>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</si>
  <si>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</si>
  <si>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</si>
  <si>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</si>
  <si>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</si>
  <si>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</si>
  <si>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</si>
  <si>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</si>
  <si>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</si>
  <si>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</si>
  <si>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</si>
  <si>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</si>
  <si>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</si>
  <si>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</si>
  <si>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</si>
  <si>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</si>
  <si>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</si>
  <si>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</si>
  <si>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</si>
  <si>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</si>
  <si>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104</t>
  </si>
  <si>
    <t>ежемесячно</t>
  </si>
  <si>
    <t>площадь дома</t>
  </si>
  <si>
    <t xml:space="preserve">  -  ремонт подъезда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</si>
  <si>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</si>
  <si>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</si>
  <si>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</si>
  <si>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104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</si>
  <si>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</si>
  <si>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</si>
  <si>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</si>
  <si>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</si>
  <si>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</si>
  <si>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</si>
  <si>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</si>
  <si>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</si>
  <si>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электрической энергии.</t>
  </si>
  <si>
    <t>АВР 2/20 от 13.07.2020</t>
  </si>
  <si>
    <t>Изготовление и монтаж ограждения газона.</t>
  </si>
  <si>
    <t>АВР 3/20 от 28.10.2020, Решение</t>
  </si>
  <si>
    <t>Приобретение краски, кисточек для покраски газонного ограждения.</t>
  </si>
  <si>
    <t>Ремонт прибора учета тепловой энергии.</t>
  </si>
  <si>
    <t>АВР 5/20 от 08.12.2020, счет №196 от 26.08.2020</t>
  </si>
  <si>
    <t>АВР 4/20 от 21.10.2020, счет №5047 от 12.10.2020</t>
  </si>
  <si>
    <t xml:space="preserve">  - 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</si>
</sst>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164" fontId="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6" fillId="0" borderId="0"/>
  </cellStyleXfs>
  <cellXfs count="178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8" fillId="0" borderId="0" xfId="5" applyNumberFormat="1" applyBorder="1" applyAlignment="1"/>
    <xf numFmtId="0" fontId="8" fillId="0" borderId="0" xfId="5" applyFill="1" applyBorder="1" applyAlignment="1">
      <alignment horizontal="center" vertical="center"/>
    </xf>
    <xf numFmtId="0" fontId="8" fillId="0" borderId="0" xfId="5" applyFill="1" applyBorder="1" applyAlignment="1">
      <alignment horizontal="center"/>
    </xf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7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3" fillId="0" borderId="0" xfId="10" applyFont="1" applyFill="1" applyBorder="1" applyAlignment="1">
      <alignment horizontal="center"/>
    </xf>
    <xf numFmtId="4" fontId="23" fillId="0" borderId="0" xfId="10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5" fillId="0" borderId="0" xfId="10" applyFont="1" applyFill="1" applyBorder="1" applyAlignment="1"/>
    <xf numFmtId="0" fontId="5" fillId="0" borderId="0" xfId="10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10" applyFont="1" applyFill="1" applyBorder="1" applyAlignment="1"/>
    <xf numFmtId="0" fontId="2" fillId="0" borderId="0" xfId="10" applyFont="1" applyFill="1" applyBorder="1" applyAlignment="1">
      <alignment horizontal="center"/>
    </xf>
    <xf numFmtId="0" fontId="1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16" fillId="0" borderId="0" xfId="0" applyFont="1" applyAlignment="1"/>
    <xf numFmtId="4" fontId="16" fillId="0" borderId="0" xfId="0" applyNumberFormat="1" applyFont="1" applyAlignment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4" xfId="4"/>
    <cellStyle name="Обычный 4 2" xfId="10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4" t="s">
        <v>175</v>
      </c>
      <c r="B2" s="164"/>
      <c r="C2" s="164"/>
      <c r="D2" s="164"/>
      <c r="E2" s="164"/>
      <c r="F2" s="164"/>
      <c r="G2" s="164"/>
      <c r="H2" s="164"/>
      <c r="I2" s="164"/>
      <c r="J2" s="16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43831</v>
      </c>
      <c r="K4" s="111"/>
      <c r="L4" s="111"/>
      <c r="M4" s="111"/>
      <c r="N4" s="111"/>
    </row>
    <row r="5" spans="1:18">
      <c r="A5" s="1" t="s">
        <v>1</v>
      </c>
      <c r="E5" s="118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5"/>
      <c r="M8" s="111"/>
      <c r="N8" s="111"/>
      <c r="O8" s="71" t="s">
        <v>81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5"/>
      <c r="M9" s="111"/>
      <c r="N9" s="111"/>
      <c r="O9" s="71" t="s">
        <v>82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79830.87</v>
      </c>
      <c r="K10" s="111"/>
      <c r="L10" s="165"/>
      <c r="M10" s="111"/>
      <c r="N10" s="111"/>
      <c r="O10" s="71" t="s">
        <v>83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223828.21</v>
      </c>
      <c r="K11" s="111"/>
      <c r="L11" s="165"/>
      <c r="M11" s="111"/>
      <c r="N11" s="111"/>
      <c r="O11" s="71" t="s">
        <v>84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150043.93</v>
      </c>
      <c r="K12" s="111"/>
      <c r="L12" s="165"/>
      <c r="M12" s="111"/>
      <c r="N12" s="111"/>
      <c r="O12" s="71" t="s">
        <v>85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73784.28</v>
      </c>
      <c r="K13" s="111"/>
      <c r="L13" s="165"/>
      <c r="M13" s="111"/>
      <c r="N13" s="111"/>
      <c r="O13" s="71" t="s">
        <v>86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11"/>
      <c r="L14" s="165"/>
      <c r="M14" s="111"/>
      <c r="N14" s="111"/>
      <c r="O14" s="71" t="s">
        <v>87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215705.56</v>
      </c>
      <c r="K15" s="111"/>
      <c r="L15" s="165"/>
      <c r="M15" s="111"/>
      <c r="N15" s="111"/>
      <c r="O15" s="71" t="s">
        <v>88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215705.56</v>
      </c>
      <c r="K16" s="111"/>
      <c r="L16" s="165"/>
      <c r="M16" s="111"/>
      <c r="N16" s="111"/>
      <c r="O16" s="71" t="s">
        <v>89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5"/>
      <c r="M17" s="111"/>
      <c r="N17" s="111"/>
      <c r="O17" s="71" t="s">
        <v>90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5"/>
      <c r="M18" s="111"/>
      <c r="N18" s="111"/>
      <c r="O18" s="71" t="s">
        <v>91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5"/>
      <c r="M19" s="111"/>
      <c r="N19" s="111"/>
      <c r="O19" s="71" t="s">
        <v>92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5"/>
      <c r="M20" s="111"/>
      <c r="N20" s="111"/>
      <c r="O20" s="71" t="s">
        <v>93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215705.56</v>
      </c>
      <c r="K21" s="111"/>
      <c r="L21" s="165"/>
      <c r="M21" s="111"/>
      <c r="N21" s="111"/>
      <c r="O21" s="71" t="s">
        <v>94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5"/>
      <c r="M22" s="111"/>
      <c r="N22" s="111"/>
      <c r="O22" s="71" t="s">
        <v>95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5"/>
      <c r="M23" s="111"/>
      <c r="N23" s="111"/>
      <c r="O23" s="71" t="s">
        <v>96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87953.51999999996</v>
      </c>
      <c r="K24" s="111"/>
      <c r="L24" s="165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1"/>
      <c r="L27" s="16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25181.4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6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9"/>
      <c r="C29" s="149"/>
      <c r="D29" s="149"/>
      <c r="E29" s="149"/>
      <c r="F29" s="154">
        <f>VLOOKUP(A29,ПТО!$A$39:$D$53,2,FALSE)</f>
        <v>40615.199999999997</v>
      </c>
      <c r="G29" s="154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1"/>
      <c r="L29" s="166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29107.56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6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16246.08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6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66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6769.2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6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30596.76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6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9">
        <f>ПТО!A46</f>
        <v>0</v>
      </c>
      <c r="B35" s="149"/>
      <c r="C35" s="149"/>
      <c r="D35" s="149"/>
      <c r="E35" s="149"/>
      <c r="F35" s="154" t="e">
        <f>VLOOKUP(A35,ПТО!$A$39:$D$53,2,FALSE)</f>
        <v>#N/A</v>
      </c>
      <c r="G35" s="154"/>
      <c r="H35" s="42" t="e">
        <f>VLOOKUP(A35,ПТО!$A$39:$D$53,3,FALSE)</f>
        <v>#N/A</v>
      </c>
      <c r="I35" s="150" t="e">
        <f>VLOOKUP(A35,ПТО!$A$39:$D$53,4,FALSE)</f>
        <v>#N/A</v>
      </c>
      <c r="J35" s="150"/>
      <c r="K35" s="111"/>
      <c r="L35" s="166"/>
      <c r="M35" s="117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66"/>
      <c r="M36" s="117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66"/>
      <c r="M37" s="117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66"/>
      <c r="M38" s="117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66"/>
      <c r="M39" s="117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66"/>
      <c r="M40" s="117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66"/>
      <c r="M41" s="117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66"/>
      <c r="M42" s="117"/>
      <c r="N42" s="111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обслуживание охранной сигнализации.</v>
      </c>
      <c r="B43" s="149"/>
      <c r="C43" s="149"/>
      <c r="D43" s="149"/>
      <c r="E43" s="149"/>
      <c r="F43" s="154">
        <f>VLOOKUP(A43,ПТО!$A$2:$D$31,4,FALSE)</f>
        <v>5400</v>
      </c>
      <c r="G43" s="154"/>
      <c r="H43" s="19" t="str">
        <f>VLOOKUP(A43,ПТО!$A$2:$D$31,2,FALSE)</f>
        <v>ежемесячно</v>
      </c>
      <c r="I43" s="150">
        <f>VLOOKUP(A43,ПТО!$A$2:$D$31,3,FALSE)</f>
        <v>12</v>
      </c>
      <c r="J43" s="150"/>
      <c r="K43" s="111"/>
      <c r="L43" s="166"/>
      <c r="M43" s="117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9" t="str">
        <f>ПТО!A3</f>
        <v>Приобретение и установка таблички по пожарной безопасности.</v>
      </c>
      <c r="B44" s="149"/>
      <c r="C44" s="149"/>
      <c r="D44" s="149"/>
      <c r="E44" s="149"/>
      <c r="F44" s="154">
        <f>VLOOKUP(A44,ПТО!$A$2:$D$31,4,FALSE)</f>
        <v>250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66"/>
      <c r="M44" s="117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9" t="str">
        <f>ПТО!A4</f>
        <v>Замена прибора учета электрической энергии.</v>
      </c>
      <c r="B45" s="149"/>
      <c r="C45" s="149"/>
      <c r="D45" s="149"/>
      <c r="E45" s="149"/>
      <c r="F45" s="154">
        <f>VLOOKUP(A45,ПТО!$A$2:$D$31,4,FALSE)</f>
        <v>7209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66"/>
      <c r="M45" s="117"/>
      <c r="N45" s="111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9" t="str">
        <f>ПТО!A5</f>
        <v>Изготовление и монтаж ограждения газона.</v>
      </c>
      <c r="B46" s="149"/>
      <c r="C46" s="149"/>
      <c r="D46" s="149"/>
      <c r="E46" s="149"/>
      <c r="F46" s="154">
        <f>VLOOKUP(A46,ПТО!$A$2:$D$31,4,FALSE)</f>
        <v>55875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66"/>
      <c r="M46" s="117"/>
      <c r="N46" s="111"/>
      <c r="O46" s="23" t="str">
        <f t="shared" si="1"/>
        <v>Изготовление и монтаж ограждения газона.</v>
      </c>
      <c r="R46" s="22" t="s">
        <v>72</v>
      </c>
    </row>
    <row r="47" spans="1:18" ht="51" customHeight="1" outlineLevel="1">
      <c r="A47" s="149" t="str">
        <f>ПТО!A6</f>
        <v>Приобретение краски, кисточек для покраски газонного ограждения.</v>
      </c>
      <c r="B47" s="149"/>
      <c r="C47" s="149"/>
      <c r="D47" s="149"/>
      <c r="E47" s="149"/>
      <c r="F47" s="154">
        <f>VLOOKUP(A47,ПТО!$A$2:$D$31,4,FALSE)</f>
        <v>1680</v>
      </c>
      <c r="G47" s="154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1"/>
      <c r="L47" s="166"/>
      <c r="M47" s="117"/>
      <c r="N47" s="111"/>
      <c r="O47" s="23" t="str">
        <f t="shared" si="1"/>
        <v>Приобретение краски, кисточек для покраски газонного ограждения.</v>
      </c>
      <c r="R47" s="22" t="s">
        <v>72</v>
      </c>
    </row>
    <row r="48" spans="1:18" ht="51" customHeight="1" outlineLevel="1">
      <c r="A48" s="149" t="str">
        <f>ПТО!A7</f>
        <v>Ремонт прибора учета тепловой энергии.</v>
      </c>
      <c r="B48" s="149"/>
      <c r="C48" s="149"/>
      <c r="D48" s="149"/>
      <c r="E48" s="149"/>
      <c r="F48" s="154">
        <f>VLOOKUP(A48,ПТО!$A$2:$D$31,4,FALSE)</f>
        <v>885</v>
      </c>
      <c r="G48" s="154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1"/>
      <c r="L48" s="166"/>
      <c r="M48" s="117"/>
      <c r="N48" s="111"/>
      <c r="O48" s="23" t="str">
        <f t="shared" si="1"/>
        <v>Ремонт прибора учета тепловой энергии.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4" t="e">
        <f>VLOOKUP(A49,ПТО!$A$2:$D$31,4,FALSE)</f>
        <v>#N/A</v>
      </c>
      <c r="G49" s="154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11"/>
      <c r="L49" s="166"/>
      <c r="M49" s="117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1"/>
      <c r="L50" s="166"/>
      <c r="M50" s="117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66"/>
      <c r="M51" s="117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66"/>
      <c r="M52" s="117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66"/>
      <c r="M53" s="117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66"/>
      <c r="M54" s="117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66"/>
      <c r="M55" s="117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66"/>
      <c r="M56" s="117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66"/>
      <c r="M57" s="117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66"/>
      <c r="M58" s="117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66"/>
      <c r="M59" s="117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66"/>
      <c r="M60" s="117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66"/>
      <c r="M61" s="117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66"/>
      <c r="M62" s="117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66"/>
      <c r="M63" s="117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66"/>
      <c r="M64" s="117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66"/>
      <c r="M65" s="117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66"/>
      <c r="M66" s="117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66"/>
      <c r="M67" s="117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66"/>
      <c r="M68" s="117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66"/>
      <c r="M69" s="117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66"/>
      <c r="M70" s="117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7"/>
      <c r="L71" s="166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66"/>
      <c r="M72" s="117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1"/>
      <c r="L75" s="169"/>
      <c r="M75" s="111"/>
      <c r="N75" s="111"/>
      <c r="O75" s="71" t="s">
        <v>98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1"/>
      <c r="L76" s="169"/>
      <c r="M76" s="111"/>
      <c r="N76" s="111"/>
      <c r="O76" s="71" t="s">
        <v>99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1"/>
      <c r="L77" s="169"/>
      <c r="M77" s="111"/>
      <c r="N77" s="111"/>
      <c r="O77" s="71" t="s">
        <v>100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1"/>
      <c r="L78" s="169"/>
      <c r="M78" s="111"/>
      <c r="N78" s="111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7" t="s">
        <v>2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55"/>
      <c r="M81" s="111"/>
      <c r="N81" s="111"/>
      <c r="O81" s="71" t="s">
        <v>102</v>
      </c>
    </row>
    <row r="82" spans="1:15" outlineLevel="1">
      <c r="A82" s="147" t="s">
        <v>3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55"/>
      <c r="M82" s="111"/>
      <c r="N82" s="111"/>
      <c r="O82" s="71" t="s">
        <v>103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53922.14</v>
      </c>
      <c r="K83" s="111"/>
      <c r="L83" s="155"/>
      <c r="M83" s="111"/>
      <c r="N83" s="111"/>
      <c r="O83" s="71" t="s">
        <v>104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55"/>
      <c r="M84" s="111"/>
      <c r="N84" s="111"/>
      <c r="O84" s="71" t="s">
        <v>105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55"/>
      <c r="M85" s="111"/>
      <c r="N85" s="111"/>
      <c r="O85" s="71" t="s">
        <v>106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81548.070000000007</v>
      </c>
      <c r="K86" s="111"/>
      <c r="L86" s="155"/>
      <c r="M86" s="111"/>
      <c r="N86" s="111"/>
      <c r="O86" s="71" t="s">
        <v>107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55"/>
      <c r="M87" s="111"/>
      <c r="N87" s="111"/>
      <c r="O87" s="71" t="s">
        <v>108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55"/>
      <c r="M88" s="111"/>
      <c r="N88" s="111"/>
      <c r="O88" s="71" t="s">
        <v>109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55"/>
      <c r="M89" s="111"/>
      <c r="N89" s="111"/>
      <c r="O89" s="71" t="s">
        <v>110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55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0" t="s">
        <v>48</v>
      </c>
      <c r="B93" s="170"/>
      <c r="C93" s="170"/>
      <c r="D93" s="171" t="s">
        <v>49</v>
      </c>
      <c r="E93" s="171"/>
      <c r="F93" s="10" t="s">
        <v>50</v>
      </c>
      <c r="G93" s="170" t="s">
        <v>51</v>
      </c>
      <c r="H93" s="170"/>
      <c r="I93" s="170"/>
      <c r="J93" s="170"/>
      <c r="K93" s="111"/>
      <c r="L93" s="111"/>
      <c r="M93" s="111"/>
      <c r="N93" s="111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119800.04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105087.75438596492</v>
      </c>
      <c r="L95" s="156"/>
      <c r="O95" s="1" t="s">
        <v>112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106006.63</v>
      </c>
      <c r="L96" s="156"/>
      <c r="O96" s="1" t="s">
        <v>113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13793.409999999989</v>
      </c>
      <c r="L97" s="156"/>
      <c r="O97" s="1" t="s">
        <v>114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119800.04</v>
      </c>
      <c r="L98" s="156"/>
      <c r="O98" s="1" t="s">
        <v>115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119800.04</v>
      </c>
      <c r="L99" s="156"/>
      <c r="O99" s="1" t="s">
        <v>116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117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118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73095.28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5402.4597191426465</v>
      </c>
      <c r="L103" s="156"/>
      <c r="O103" s="1" t="s">
        <v>121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65666.819999999978</v>
      </c>
      <c r="L104" s="156"/>
      <c r="O104" s="1" t="s">
        <v>122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7428.460000000021</v>
      </c>
      <c r="L105" s="156"/>
      <c r="O105" s="1" t="s">
        <v>123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73095.28</v>
      </c>
      <c r="L106" s="156"/>
      <c r="O106" s="1" t="s">
        <v>124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73095.28</v>
      </c>
      <c r="L107" s="156"/>
      <c r="O107" s="1" t="s">
        <v>125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126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127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83889.699999999983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5436.7919637070627</v>
      </c>
      <c r="L111" s="156"/>
      <c r="O111" s="1" t="s">
        <v>129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73926.490000000005</v>
      </c>
      <c r="L112" s="156"/>
      <c r="O112" s="1" t="s">
        <v>130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9963.2099999999773</v>
      </c>
      <c r="L113" s="156"/>
      <c r="O113" s="1" t="s">
        <v>131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83889.699999999983</v>
      </c>
      <c r="L114" s="156"/>
      <c r="O114" s="1" t="s">
        <v>132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83889.699999999983</v>
      </c>
      <c r="L115" s="156"/>
      <c r="O115" s="1" t="s">
        <v>133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134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135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3">
        <f>VLOOKUP("тко",АО,5,FALSE)</f>
        <v>0</v>
      </c>
      <c r="H118" s="152"/>
      <c r="I118" s="152"/>
      <c r="J118" s="152"/>
      <c r="L118" s="48"/>
    </row>
    <row r="119" spans="1:15" ht="32.25" hidden="1" customHeight="1" outlineLevel="2">
      <c r="A119" s="147">
        <f t="shared" ref="A119:A125" si="8">IF(VLOOKUP("тко",АО,3,FALSE)&gt;0,VLOOKUP(O119,АО,2,FALSE),0)</f>
        <v>0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7">
        <f t="shared" si="8"/>
        <v>0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7">
        <f t="shared" si="8"/>
        <v>0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7">
        <f t="shared" si="8"/>
        <v>0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7">
        <f t="shared" si="8"/>
        <v>0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7">
        <f t="shared" si="8"/>
        <v>0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7">
        <f t="shared" si="8"/>
        <v>0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7" t="s">
        <v>45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169</v>
      </c>
    </row>
    <row r="145" spans="1:15" ht="18.75" customHeight="1" outlineLevel="1">
      <c r="A145" s="147" t="s">
        <v>46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47" t="s">
        <v>172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58682.07</v>
      </c>
      <c r="O146" t="s">
        <v>171</v>
      </c>
    </row>
    <row r="149" spans="1:15" ht="52.5" customHeight="1">
      <c r="A149" s="172" t="s">
        <v>182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4" t="s">
        <v>183</v>
      </c>
      <c r="B154" s="174"/>
      <c r="C154" s="174"/>
      <c r="D154" s="174"/>
      <c r="E154" s="27">
        <f>ПТО!G1</f>
        <v>-186607.19</v>
      </c>
    </row>
    <row r="155" spans="1:15" ht="34.5" customHeight="1">
      <c r="A155" s="173" t="s">
        <v>185</v>
      </c>
      <c r="B155" s="173"/>
      <c r="C155" s="173"/>
      <c r="D155" s="173"/>
      <c r="E155" s="28">
        <f>J13</f>
        <v>73784.28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49" t="str">
        <f t="shared" ref="A158:A163" si="14">IF(N158&gt;0,N158,0)</f>
        <v>Техническое обслуживание охранной сигнализации.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5400</v>
      </c>
      <c r="G158" s="154"/>
      <c r="H158" s="24" t="str">
        <f t="shared" ref="H158:H187" si="16">VLOOKUP(A158,$A$28:$J$72,8,FALSE)</f>
        <v>ежемесячно</v>
      </c>
      <c r="I158" s="150">
        <f t="shared" ref="I158:I161" si="17">VLOOKUP(A158,$A$28:$J$72,9,FALSE)</f>
        <v>12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9" t="str">
        <f t="shared" si="14"/>
        <v>Приобретение и установка таблички по пожарной безопасности.</v>
      </c>
      <c r="B159" s="149"/>
      <c r="C159" s="149"/>
      <c r="D159" s="149"/>
      <c r="E159" s="149"/>
      <c r="F159" s="154">
        <f t="shared" si="15"/>
        <v>250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9" t="str">
        <f t="shared" si="14"/>
        <v>Замена прибора учета электрической энергии.</v>
      </c>
      <c r="B160" s="149"/>
      <c r="C160" s="149"/>
      <c r="D160" s="149"/>
      <c r="E160" s="149"/>
      <c r="F160" s="154">
        <f t="shared" si="15"/>
        <v>7209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9" t="str">
        <f>IF(N161&gt;0,N161,0)</f>
        <v>Изготовление и монтаж ограждения газона.</v>
      </c>
      <c r="B161" s="149"/>
      <c r="C161" s="149"/>
      <c r="D161" s="149"/>
      <c r="E161" s="149"/>
      <c r="F161" s="154">
        <f t="shared" si="15"/>
        <v>55875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Изготовление и монтаж ограждения газона.</v>
      </c>
    </row>
    <row r="162" spans="1:14" ht="28.5" customHeight="1">
      <c r="A162" s="149" t="str">
        <f t="shared" si="14"/>
        <v>Приобретение краски, кисточек для покраски газонного ограждения.</v>
      </c>
      <c r="B162" s="149"/>
      <c r="C162" s="149"/>
      <c r="D162" s="149"/>
      <c r="E162" s="149"/>
      <c r="F162" s="154">
        <f t="shared" si="15"/>
        <v>1680</v>
      </c>
      <c r="G162" s="154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72</v>
      </c>
      <c r="N162" s="1" t="str">
        <v>Приобретение краски, кисточек для покраски газонного ограждения.</v>
      </c>
    </row>
    <row r="163" spans="1:14" ht="28.5" customHeight="1">
      <c r="A163" s="149" t="str">
        <f t="shared" si="14"/>
        <v>Ремонт прибора учета тепловой энергии.</v>
      </c>
      <c r="B163" s="149"/>
      <c r="C163" s="149"/>
      <c r="D163" s="149"/>
      <c r="E163" s="149"/>
      <c r="F163" s="154">
        <f t="shared" si="15"/>
        <v>885</v>
      </c>
      <c r="G163" s="154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72</v>
      </c>
      <c r="N163" s="1" t="str">
        <v>Ремонт прибора учета тепловой энергии.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0</v>
      </c>
      <c r="G164" s="154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4" t="s">
        <v>186</v>
      </c>
      <c r="B190" s="174"/>
      <c r="C190" s="174"/>
      <c r="D190" s="174"/>
      <c r="E190" s="27">
        <f>SUM(F158:G187)</f>
        <v>71299</v>
      </c>
    </row>
    <row r="191" spans="1:14" ht="51.75" customHeight="1">
      <c r="A191" s="174" t="s">
        <v>187</v>
      </c>
      <c r="B191" s="174"/>
      <c r="C191" s="174"/>
      <c r="D191" s="174"/>
      <c r="E191" s="27">
        <f>E190+E154-E155</f>
        <v>-189092.47</v>
      </c>
    </row>
    <row r="192" spans="1:14">
      <c r="A192" s="106" t="s">
        <v>173</v>
      </c>
    </row>
    <row r="193" spans="1:10" ht="62.25" customHeight="1">
      <c r="A193" s="148" t="s">
        <v>184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>
      <c r="A194" s="146" t="str">
        <f>ПТО!F12</f>
        <v xml:space="preserve">  -  поверка (замена) манометров и термометров</v>
      </c>
      <c r="B194" s="146"/>
      <c r="C194" s="146"/>
      <c r="D194" s="146"/>
      <c r="E194" s="146"/>
      <c r="F194" s="146"/>
      <c r="G194" s="146"/>
      <c r="H194" s="50">
        <f>ПТО!G12</f>
        <v>1200</v>
      </c>
      <c r="I194" s="51" t="s">
        <v>74</v>
      </c>
    </row>
    <row r="195" spans="1:10" ht="18.75" customHeight="1">
      <c r="A195" s="146" t="str">
        <f>ПТО!F13</f>
        <v xml:space="preserve">  -  техническое обслуживание охранной сигнализации</v>
      </c>
      <c r="B195" s="146"/>
      <c r="C195" s="146"/>
      <c r="D195" s="146"/>
      <c r="E195" s="146"/>
      <c r="F195" s="146"/>
      <c r="G195" s="146"/>
      <c r="H195" s="50">
        <f>ПТО!G13</f>
        <v>5400</v>
      </c>
      <c r="I195" s="51" t="s">
        <v>74</v>
      </c>
    </row>
    <row r="196" spans="1:10" ht="18.75" customHeight="1">
      <c r="A196" s="146" t="str">
        <f>ПТО!F14</f>
        <v xml:space="preserve">  -  ремонт подъезда</v>
      </c>
      <c r="B196" s="146"/>
      <c r="C196" s="146"/>
      <c r="D196" s="146"/>
      <c r="E196" s="146"/>
      <c r="F196" s="146"/>
      <c r="G196" s="146"/>
      <c r="H196" s="50">
        <f>ПТО!G14</f>
        <v>170000</v>
      </c>
      <c r="I196" s="51" t="s">
        <v>74</v>
      </c>
    </row>
    <row r="197" spans="1:10" ht="18.75" customHeight="1">
      <c r="A197" s="146" t="str">
        <f>ПТО!F15</f>
        <v xml:space="preserve">  -  установка системы видеонаблюдения</v>
      </c>
      <c r="B197" s="146"/>
      <c r="C197" s="146"/>
      <c r="D197" s="146"/>
      <c r="E197" s="146"/>
      <c r="F197" s="146"/>
      <c r="G197" s="146"/>
      <c r="H197" s="50">
        <f>ПТО!G15</f>
        <v>40000</v>
      </c>
      <c r="I197" s="51" t="s">
        <v>74</v>
      </c>
    </row>
    <row r="198" spans="1:10" ht="18.75" customHeight="1">
      <c r="A198" s="146" t="str">
        <f>ПТО!F16</f>
        <v xml:space="preserve">  -  работы по выбору (решению) общего собрания или совета дома</v>
      </c>
      <c r="B198" s="146"/>
      <c r="C198" s="146"/>
      <c r="D198" s="146"/>
      <c r="E198" s="146"/>
      <c r="F198" s="146"/>
      <c r="G198" s="146"/>
      <c r="H198" s="50">
        <f>ПТО!G16</f>
        <v>45000</v>
      </c>
      <c r="I198" s="53" t="s">
        <v>74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50">
        <f>ПТО!G17</f>
        <v>0</v>
      </c>
      <c r="I199" s="51" t="s">
        <v>74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50">
        <f>ПТО!G18</f>
        <v>0</v>
      </c>
      <c r="I200" s="51" t="s">
        <v>74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50">
        <f>ПТО!G19</f>
        <v>0</v>
      </c>
      <c r="I201" s="51" t="s">
        <v>74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50">
        <f>ПТО!G20</f>
        <v>0</v>
      </c>
      <c r="I202" s="51" t="s">
        <v>74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50">
        <f>ПТО!G21</f>
        <v>0</v>
      </c>
      <c r="I203" s="51" t="s">
        <v>74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50">
        <f>ПТО!G22</f>
        <v>0</v>
      </c>
      <c r="I204" s="51" t="s">
        <v>74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50">
        <f>ПТО!G23</f>
        <v>0</v>
      </c>
      <c r="I205" s="51" t="s">
        <v>74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50">
        <f>ПТО!G24</f>
        <v>0</v>
      </c>
      <c r="I206" s="51" t="s">
        <v>74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50">
        <f>ПТО!G25</f>
        <v>0</v>
      </c>
      <c r="I207" s="51" t="s">
        <v>74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50">
        <f>ПТО!G26</f>
        <v>0</v>
      </c>
      <c r="I208" s="51" t="s">
        <v>74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50">
        <f>ПТО!G27</f>
        <v>0</v>
      </c>
      <c r="I209" s="51" t="s">
        <v>74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50">
        <f>ПТО!G28</f>
        <v>0</v>
      </c>
      <c r="I210" s="51" t="s">
        <v>74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50">
        <f>ПТО!G29</f>
        <v>0</v>
      </c>
      <c r="I211" s="51" t="s">
        <v>74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50">
        <f>ПТО!G30</f>
        <v>0</v>
      </c>
      <c r="I212" s="51" t="s">
        <v>74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261600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183</v>
      </c>
      <c r="G1" s="103">
        <f>-186607.19</f>
        <v>-186607.19</v>
      </c>
    </row>
    <row r="2" spans="1:12" ht="18.75" customHeight="1">
      <c r="A2" s="124" t="s">
        <v>179</v>
      </c>
      <c r="B2" s="121" t="s">
        <v>176</v>
      </c>
      <c r="C2" s="120">
        <v>12</v>
      </c>
      <c r="D2" s="119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188</v>
      </c>
      <c r="B3" s="126" t="s">
        <v>189</v>
      </c>
      <c r="C3" s="127">
        <v>1</v>
      </c>
      <c r="D3" s="128">
        <v>250</v>
      </c>
      <c r="E3" s="129" t="s">
        <v>190</v>
      </c>
      <c r="F3" s="30"/>
      <c r="G3" s="30"/>
      <c r="L3" s="33" t="str">
        <f t="shared" si="0"/>
        <v>ТР</v>
      </c>
    </row>
    <row r="4" spans="1:12" ht="18.75" customHeight="1">
      <c r="A4" s="133" t="s">
        <v>191</v>
      </c>
      <c r="B4" s="134" t="s">
        <v>189</v>
      </c>
      <c r="C4" s="130">
        <v>1</v>
      </c>
      <c r="D4" s="131">
        <v>7209</v>
      </c>
      <c r="E4" s="132" t="s">
        <v>192</v>
      </c>
      <c r="F4" s="30"/>
      <c r="G4" s="30"/>
      <c r="L4" s="33" t="str">
        <f t="shared" si="0"/>
        <v>ТР</v>
      </c>
    </row>
    <row r="5" spans="1:12" ht="18.75" customHeight="1">
      <c r="A5" s="135" t="s">
        <v>193</v>
      </c>
      <c r="B5" s="136" t="s">
        <v>189</v>
      </c>
      <c r="C5" s="137">
        <v>1</v>
      </c>
      <c r="D5" s="47">
        <v>55875</v>
      </c>
      <c r="E5" s="138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9" t="s">
        <v>195</v>
      </c>
      <c r="B6" s="140" t="s">
        <v>189</v>
      </c>
      <c r="C6" s="130">
        <v>1</v>
      </c>
      <c r="D6" s="131">
        <v>1680</v>
      </c>
      <c r="E6" s="132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41" t="s">
        <v>196</v>
      </c>
      <c r="B7" s="142" t="s">
        <v>189</v>
      </c>
      <c r="C7" s="130">
        <v>1</v>
      </c>
      <c r="D7" s="131">
        <v>885</v>
      </c>
      <c r="E7" s="132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45"/>
      <c r="B8" s="143"/>
      <c r="C8" s="43"/>
      <c r="D8" s="47"/>
      <c r="E8" s="45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184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180</v>
      </c>
      <c r="G13" s="115">
        <v>5400</v>
      </c>
      <c r="L13" s="33">
        <f t="shared" si="0"/>
        <v>0</v>
      </c>
    </row>
    <row r="14" spans="1:12" ht="15.75">
      <c r="A14" s="30"/>
      <c r="F14" s="122" t="s">
        <v>178</v>
      </c>
      <c r="G14" s="123">
        <v>170000</v>
      </c>
      <c r="L14" s="33">
        <f t="shared" si="0"/>
        <v>0</v>
      </c>
    </row>
    <row r="15" spans="1:12" ht="15.75">
      <c r="A15" s="30"/>
      <c r="F15" s="144" t="s">
        <v>199</v>
      </c>
      <c r="G15" s="145">
        <v>40000</v>
      </c>
      <c r="L15" s="33">
        <f t="shared" si="0"/>
        <v>0</v>
      </c>
    </row>
    <row r="16" spans="1:12" ht="31.5">
      <c r="A16" s="30"/>
      <c r="F16" s="114" t="s">
        <v>181</v>
      </c>
      <c r="G16" s="115">
        <v>45000</v>
      </c>
      <c r="L16" s="33">
        <f t="shared" si="0"/>
        <v>0</v>
      </c>
    </row>
    <row r="17" spans="1:12">
      <c r="A17" s="30"/>
      <c r="F17" s="10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25181.4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25181.4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40615.199999999997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40615.199999999997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29107.56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29107.56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16246.08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16246.08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6769.2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6769.2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30596.76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30596.76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TJng+CDun8ARdkQRfOVnxIfS7Su25/0SU0SjuV5+cYNfgbO2G0fCtCZ7MbTdmaD6NMyP/cRG37YNW1AL7Ouwbg==" saltValue="B2u1clD0ZrJwn6nu4a/yJ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1128.2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79830.87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223828.21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150043.93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73784.28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215705.56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215705.56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215705.56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87953.51999999996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104</v>
      </c>
      <c r="B27" s="76" t="s">
        <v>4</v>
      </c>
      <c r="C27" s="87">
        <v>53922.14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107</v>
      </c>
      <c r="B30" s="76" t="s">
        <v>18</v>
      </c>
      <c r="C30" s="87">
        <v>81548.070000000007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119800.04</v>
      </c>
      <c r="F37" s="95" t="s">
        <v>166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105087.75438596492</v>
      </c>
      <c r="D38" s="95" t="s">
        <v>164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106006.63</v>
      </c>
      <c r="D39" s="95" t="s">
        <v>165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13793.409999999989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119800.04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119800.04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73095.28</v>
      </c>
      <c r="F45" s="95" t="s">
        <v>166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5402.4597191426465</v>
      </c>
      <c r="D46" s="95" t="s">
        <v>167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65666.819999999978</v>
      </c>
      <c r="D47" s="95" t="s">
        <v>165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7428.460000000021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73095.28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73095.28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83889.699999999983</v>
      </c>
      <c r="F53" s="95" t="s">
        <v>166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5436.7919637070627</v>
      </c>
      <c r="D54" s="95" t="s">
        <v>167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73926.490000000005</v>
      </c>
      <c r="D55" s="95" t="s">
        <v>165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9963.2099999999773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83889.699999999983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83889.699999999983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3" sqref="E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58682.07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2021-03-26T07:36:05Z</dcterms:modified>
</cp:coreProperties>
</file>