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A124" i="1"/>
  <c r="A123" i="1"/>
  <c r="A120" i="1"/>
  <c r="A119" i="1"/>
  <c r="G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7" i="1"/>
  <c r="A96" i="1"/>
  <c r="A95" i="1"/>
  <c r="G94" i="1"/>
  <c r="F94" i="1"/>
  <c r="D94" i="1"/>
  <c r="A94" i="1"/>
  <c r="K94" i="1"/>
  <c r="A105" i="1" l="1"/>
  <c r="A114" i="1"/>
  <c r="A109" i="1"/>
  <c r="A110" i="1"/>
  <c r="A111" i="1"/>
  <c r="A115" i="1"/>
  <c r="D110" i="1"/>
  <c r="A112" i="1"/>
  <c r="A116" i="1"/>
  <c r="F110" i="1"/>
  <c r="A113" i="1"/>
  <c r="F102" i="1"/>
  <c r="A136" i="1"/>
  <c r="D134" i="1"/>
  <c r="A137" i="1"/>
  <c r="F134" i="1"/>
  <c r="A140" i="1"/>
  <c r="F118" i="1"/>
  <c r="A121" i="1"/>
  <c r="A125" i="1"/>
  <c r="A106" i="1"/>
  <c r="A138" i="1"/>
  <c r="A102" i="1"/>
  <c r="A103" i="1"/>
  <c r="A107" i="1"/>
  <c r="A134" i="1"/>
  <c r="A135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<sst xmlns="http://schemas.openxmlformats.org/spreadsheetml/2006/main" count="551" uniqueCount="201">
  <si>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</si>
  <si>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</si>
  <si>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</si>
  <si>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</si>
  <si>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</si>
  <si>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</si>
  <si>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</si>
  <si>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</si>
  <si>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</si>
  <si>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</si>
  <si>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</si>
  <si>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</si>
  <si>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</si>
  <si>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</si>
  <si>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</si>
  <si>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</si>
  <si>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</si>
  <si>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</si>
  <si>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</si>
  <si>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</si>
  <si>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</si>
  <si>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</si>
  <si>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</si>
  <si>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</si>
  <si>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</si>
  <si>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</si>
  <si>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</si>
  <si>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</si>
  <si>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</si>
  <si>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</si>
  <si>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</si>
  <si>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</si>
  <si>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</si>
  <si>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</si>
  <si>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</si>
  <si>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</si>
  <si>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</si>
  <si>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</si>
  <si>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</si>
  <si>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</si>
  <si>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</si>
  <si>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</si>
  <si>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</si>
  <si>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</si>
  <si>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</si>
  <si>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</si>
  <si>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</si>
  <si>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</si>
  <si>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</si>
  <si>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</si>
  <si>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</si>
  <si>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</si>
  <si>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</si>
  <si>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</si>
  <si>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</si>
  <si>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</si>
  <si>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</si>
  <si>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</si>
  <si>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</si>
  <si>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</si>
  <si>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</si>
  <si>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</si>
  <si>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</si>
  <si>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</si>
  <si>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</si>
  <si>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</si>
  <si>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</si>
  <si>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</si>
  <si>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</si>
  <si>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</si>
  <si>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</si>
  <si>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</si>
  <si>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</si>
  <si>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</si>
  <si>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</si>
  <si>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</si>
  <si>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</si>
  <si>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</si>
  <si>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</si>
  <si>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</si>
  <si>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</si>
  <si>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</si>
  <si>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</si>
  <si>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</si>
  <si>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</si>
  <si>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</si>
  <si>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</si>
  <si>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</si>
  <si>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</si>
  <si>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</si>
  <si>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</si>
  <si>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</si>
  <si>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</si>
  <si>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</si>
  <si>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</si>
  <si>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</si>
  <si>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</si>
  <si>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</si>
  <si>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</si>
  <si>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</si>
  <si>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</si>
  <si>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</si>
  <si>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</si>
  <si>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</si>
  <si>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</si>
  <si>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</si>
  <si>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</si>
  <si>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</si>
  <si>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</si>
  <si>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</si>
  <si>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</si>
  <si>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</si>
  <si>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</si>
  <si>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</si>
  <si>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</si>
  <si>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</si>
  <si>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</si>
  <si>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</si>
  <si>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</si>
  <si>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</si>
  <si>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</si>
  <si>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</si>
  <si>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</si>
  <si>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</si>
  <si>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</si>
  <si>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</si>
  <si>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</si>
  <si>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</si>
  <si>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</si>
  <si>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</si>
  <si>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</si>
  <si>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</si>
  <si>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</si>
  <si>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</si>
  <si>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</si>
  <si>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</si>
  <si>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</si>
  <si>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</si>
  <si>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</si>
  <si>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</si>
  <si>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</si>
  <si>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</si>
  <si>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</si>
  <si>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</si>
  <si>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</si>
  <si>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</si>
  <si>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</si>
  <si>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</si>
  <si>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</si>
  <si>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</si>
  <si>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</si>
  <si>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</si>
  <si>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</si>
  <si>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</si>
  <si>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</si>
  <si>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</si>
  <si>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</si>
  <si>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</si>
  <si>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</si>
  <si>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</si>
  <si>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</si>
  <si>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</si>
  <si>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</si>
  <si>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</si>
  <si>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</si>
  <si>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</si>
  <si>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</si>
  <si>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</si>
  <si>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</si>
  <si>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</si>
  <si>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</si>
  <si>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</si>
  <si>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</si>
  <si>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</si>
  <si>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</si>
  <si>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106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</si>
  <si>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</si>
  <si>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</si>
  <si>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</si>
  <si>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106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</si>
  <si>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</si>
  <si>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</si>
  <si>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</si>
  <si>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</si>
  <si>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</si>
  <si>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</si>
  <si>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</si>
  <si>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</si>
  <si>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</si>
  <si>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</si>
  <si>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Ремонт подъезда (лестничный марш).</t>
  </si>
  <si>
    <t>АВР 3/20 от 15.07.2020, Решение, счет от 19.06.2020, смета</t>
  </si>
  <si>
    <t>Аварийный ремонт теплообменника отопления в ИТП.</t>
  </si>
  <si>
    <t>АВР 4/20 от 04.08.2020</t>
  </si>
  <si>
    <t>Аварийный ремонт теплообменника ГВС в ИТП.</t>
  </si>
  <si>
    <t>АВР 5/20 от 04.08.2020</t>
  </si>
  <si>
    <t>Замена прибора учета электрической энергии.</t>
  </si>
  <si>
    <t>АВР 6/20 от 06.07.2020</t>
  </si>
  <si>
    <t xml:space="preserve">  - установка газонного ограждения</t>
  </si>
  <si>
    <t xml:space="preserve">  - установка системы видеонаблюдения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</si>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</sst>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  <xf numFmtId="0" fontId="6" fillId="0" borderId="0"/>
    <xf numFmtId="0" fontId="2" fillId="0" borderId="0"/>
  </cellStyleXfs>
  <cellXfs count="179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ill="1" applyBorder="1" applyAlignment="1">
      <alignment horizontal="center" vertical="center"/>
    </xf>
    <xf numFmtId="4" fontId="7" fillId="0" borderId="0" xfId="5" applyNumberFormat="1" applyBorder="1" applyAlignment="1"/>
    <xf numFmtId="4" fontId="7" fillId="0" borderId="0" xfId="5" applyNumberFormat="1" applyFill="1" applyBorder="1" applyAlignment="1"/>
    <xf numFmtId="0" fontId="7" fillId="0" borderId="0" xfId="5" applyFill="1" applyBorder="1"/>
    <xf numFmtId="0" fontId="7" fillId="0" borderId="0" xfId="5" applyFill="1" applyBorder="1" applyAlignment="1">
      <alignment horizontal="center"/>
    </xf>
    <xf numFmtId="0" fontId="7" fillId="0" borderId="0" xfId="5" applyFill="1" applyBorder="1" applyAlignment="1"/>
    <xf numFmtId="0" fontId="22" fillId="0" borderId="0" xfId="4" applyFont="1" applyFill="1" applyBorder="1" applyAlignment="1">
      <alignment horizontal="center"/>
    </xf>
    <xf numFmtId="0" fontId="15" fillId="0" borderId="0" xfId="0" applyFont="1" applyBorder="1" applyAlignment="1"/>
    <xf numFmtId="4" fontId="15" fillId="0" borderId="0" xfId="0" applyNumberFormat="1" applyFont="1" applyBorder="1" applyAlignment="1"/>
    <xf numFmtId="0" fontId="6" fillId="0" borderId="0" xfId="8" applyFont="1" applyFill="1" applyBorder="1" applyAlignment="1"/>
    <xf numFmtId="0" fontId="6" fillId="0" borderId="0" xfId="8" applyFont="1" applyFill="1" applyBorder="1" applyAlignment="1">
      <alignment horizontal="center"/>
    </xf>
    <xf numFmtId="1" fontId="6" fillId="0" borderId="0" xfId="8" applyNumberFormat="1" applyFill="1" applyBorder="1" applyAlignment="1">
      <alignment horizontal="center"/>
    </xf>
    <xf numFmtId="4" fontId="6" fillId="0" borderId="0" xfId="8" applyNumberFormat="1" applyFill="1" applyBorder="1" applyAlignment="1"/>
    <xf numFmtId="0" fontId="6" fillId="0" borderId="0" xfId="8" applyFont="1" applyFill="1" applyBorder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22" fillId="0" borderId="0" xfId="9" applyFont="1" applyFill="1" applyBorder="1" applyAlignment="1">
      <alignment horizontal="center"/>
    </xf>
    <xf numFmtId="4" fontId="22" fillId="0" borderId="0" xfId="9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0" fontId="1" fillId="0" borderId="0" xfId="5" applyFon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4 2" xfId="9"/>
    <cellStyle name="Обычный 5" xfId="5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5" t="s">
        <v>175</v>
      </c>
      <c r="B2" s="165"/>
      <c r="C2" s="165"/>
      <c r="D2" s="165"/>
      <c r="E2" s="165"/>
      <c r="F2" s="165"/>
      <c r="G2" s="165"/>
      <c r="H2" s="165"/>
      <c r="I2" s="165"/>
      <c r="J2" s="16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6"/>
      <c r="M8" s="111"/>
      <c r="N8" s="111"/>
      <c r="O8" s="71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6"/>
      <c r="M9" s="111"/>
      <c r="N9" s="111"/>
      <c r="O9" s="71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95248.83</v>
      </c>
      <c r="K10" s="111"/>
      <c r="L10" s="166"/>
      <c r="M10" s="111"/>
      <c r="N10" s="111"/>
      <c r="O10" s="71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218832.74000000002</v>
      </c>
      <c r="K11" s="111"/>
      <c r="L11" s="166"/>
      <c r="M11" s="111"/>
      <c r="N11" s="111"/>
      <c r="O11" s="71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144296.36000000002</v>
      </c>
      <c r="K12" s="111"/>
      <c r="L12" s="166"/>
      <c r="M12" s="111"/>
      <c r="N12" s="111"/>
      <c r="O12" s="71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74536.38</v>
      </c>
      <c r="K13" s="111"/>
      <c r="L13" s="166"/>
      <c r="M13" s="111"/>
      <c r="N13" s="111"/>
      <c r="O13" s="71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1"/>
      <c r="L14" s="166"/>
      <c r="M14" s="111"/>
      <c r="N14" s="111"/>
      <c r="O14" s="71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217451.46</v>
      </c>
      <c r="K15" s="111"/>
      <c r="L15" s="166"/>
      <c r="M15" s="111"/>
      <c r="N15" s="111"/>
      <c r="O15" s="71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217451.46</v>
      </c>
      <c r="K16" s="111"/>
      <c r="L16" s="166"/>
      <c r="M16" s="111"/>
      <c r="N16" s="111"/>
      <c r="O16" s="71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6"/>
      <c r="M17" s="111"/>
      <c r="N17" s="111"/>
      <c r="O17" s="71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6"/>
      <c r="M18" s="111"/>
      <c r="N18" s="111"/>
      <c r="O18" s="71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6"/>
      <c r="M19" s="111"/>
      <c r="N19" s="111"/>
      <c r="O19" s="71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6"/>
      <c r="M20" s="111"/>
      <c r="N20" s="111"/>
      <c r="O20" s="71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217451.46</v>
      </c>
      <c r="K21" s="111"/>
      <c r="L21" s="166"/>
      <c r="M21" s="111"/>
      <c r="N21" s="111"/>
      <c r="O21" s="71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6"/>
      <c r="M22" s="111"/>
      <c r="N22" s="111"/>
      <c r="O22" s="71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6"/>
      <c r="M23" s="111"/>
      <c r="N23" s="111"/>
      <c r="O23" s="71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96630.110000000015</v>
      </c>
      <c r="K24" s="111"/>
      <c r="L24" s="166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1"/>
      <c r="L27" s="16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28036.68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1"/>
      <c r="L28" s="16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34191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1"/>
      <c r="L29" s="167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29130.720000000001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1"/>
      <c r="L30" s="16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16411.68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1"/>
      <c r="L31" s="16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1"/>
      <c r="L32" s="16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6838.2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1"/>
      <c r="L33" s="16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28720.44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1"/>
      <c r="L34" s="16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0">
        <f>ПТО!A46</f>
        <v>0</v>
      </c>
      <c r="B35" s="150"/>
      <c r="C35" s="150"/>
      <c r="D35" s="150"/>
      <c r="E35" s="150"/>
      <c r="F35" s="155" t="e">
        <f>VLOOKUP(A35,ПТО!$A$39:$D$53,2,FALSE)</f>
        <v>#N/A</v>
      </c>
      <c r="G35" s="155"/>
      <c r="H35" s="42" t="e">
        <f>VLOOKUP(A35,ПТО!$A$39:$D$53,3,FALSE)</f>
        <v>#N/A</v>
      </c>
      <c r="I35" s="151" t="e">
        <f>VLOOKUP(A35,ПТО!$A$39:$D$53,4,FALSE)</f>
        <v>#N/A</v>
      </c>
      <c r="J35" s="151"/>
      <c r="K35" s="111"/>
      <c r="L35" s="167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1"/>
      <c r="L36" s="16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1"/>
      <c r="L37" s="16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1"/>
      <c r="L38" s="16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1"/>
      <c r="L39" s="16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1"/>
      <c r="L40" s="16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1"/>
      <c r="L41" s="16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1"/>
      <c r="L42" s="16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обслуживание охранной сигнализации.</v>
      </c>
      <c r="B43" s="150"/>
      <c r="C43" s="150"/>
      <c r="D43" s="150"/>
      <c r="E43" s="150"/>
      <c r="F43" s="155">
        <f>VLOOKUP(A43,ПТО!$A$2:$D$31,4,FALSE)</f>
        <v>5508</v>
      </c>
      <c r="G43" s="155"/>
      <c r="H43" s="19" t="str">
        <f>VLOOKUP(A43,ПТО!$A$2:$D$31,2,FALSE)</f>
        <v>ежемесячно</v>
      </c>
      <c r="I43" s="151">
        <f>VLOOKUP(A43,ПТО!$A$2:$D$31,3,FALSE)</f>
        <v>12</v>
      </c>
      <c r="J43" s="151"/>
      <c r="K43" s="111"/>
      <c r="L43" s="16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0" t="str">
        <f>ПТО!A3</f>
        <v>Приобретение и установка ОДПУ ХВС.</v>
      </c>
      <c r="B44" s="150"/>
      <c r="C44" s="150"/>
      <c r="D44" s="150"/>
      <c r="E44" s="150"/>
      <c r="F44" s="155">
        <f>VLOOKUP(A44,ПТО!$A$2:$D$31,4,FALSE)</f>
        <v>2035.72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1"/>
      <c r="L44" s="167"/>
      <c r="M44" s="118"/>
      <c r="N44" s="111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50" t="str">
        <f>ПТО!A4</f>
        <v>Приобретение и установка таблички по пожарной безопасности.</v>
      </c>
      <c r="B45" s="150"/>
      <c r="C45" s="150"/>
      <c r="D45" s="150"/>
      <c r="E45" s="150"/>
      <c r="F45" s="155">
        <f>VLOOKUP(A45,ПТО!$A$2:$D$31,4,FALSE)</f>
        <v>250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1"/>
      <c r="L45" s="167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0" t="str">
        <f>ПТО!A5</f>
        <v>Ремонт подъезда (лестничный марш).</v>
      </c>
      <c r="B46" s="150"/>
      <c r="C46" s="150"/>
      <c r="D46" s="150"/>
      <c r="E46" s="150"/>
      <c r="F46" s="155">
        <f>VLOOKUP(A46,ПТО!$A$2:$D$31,4,FALSE)</f>
        <v>83710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1"/>
      <c r="L46" s="167"/>
      <c r="M46" s="118"/>
      <c r="N46" s="111"/>
      <c r="O46" s="23" t="str">
        <f t="shared" si="1"/>
        <v>Ремонт подъезда (лестничный марш).</v>
      </c>
      <c r="R46" s="22" t="s">
        <v>72</v>
      </c>
    </row>
    <row r="47" spans="1:18" ht="51" customHeight="1" outlineLevel="1">
      <c r="A47" s="150" t="str">
        <f>ПТО!A6</f>
        <v>Аварийный ремонт теплообменника ГВС в ИТП.</v>
      </c>
      <c r="B47" s="150"/>
      <c r="C47" s="150"/>
      <c r="D47" s="150"/>
      <c r="E47" s="150"/>
      <c r="F47" s="155">
        <f>VLOOKUP(A47,ПТО!$A$2:$D$31,4,FALSE)</f>
        <v>18497.25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1"/>
      <c r="L47" s="167"/>
      <c r="M47" s="118"/>
      <c r="N47" s="111"/>
      <c r="O47" s="23" t="str">
        <f t="shared" si="1"/>
        <v>Аварийный ремонт теплообменника ГВС в ИТП.</v>
      </c>
      <c r="R47" s="22" t="s">
        <v>72</v>
      </c>
    </row>
    <row r="48" spans="1:18" ht="51" customHeight="1" outlineLevel="1">
      <c r="A48" s="150" t="str">
        <f>ПТО!A7</f>
        <v>Аварийный ремонт теплообменника отопления в ИТП.</v>
      </c>
      <c r="B48" s="150"/>
      <c r="C48" s="150"/>
      <c r="D48" s="150"/>
      <c r="E48" s="150"/>
      <c r="F48" s="155">
        <f>VLOOKUP(A48,ПТО!$A$2:$D$31,4,FALSE)</f>
        <v>23530</v>
      </c>
      <c r="G48" s="155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11"/>
      <c r="L48" s="167"/>
      <c r="M48" s="118"/>
      <c r="N48" s="111"/>
      <c r="O48" s="23" t="str">
        <f t="shared" si="1"/>
        <v>Аварийный ремонт теплообменника отопления в ИТП.</v>
      </c>
      <c r="R48" s="22" t="s">
        <v>72</v>
      </c>
    </row>
    <row r="49" spans="1:18" ht="51" customHeight="1" outlineLevel="1">
      <c r="A49" s="150" t="str">
        <f>ПТО!A8</f>
        <v>Замена прибора учета электрической энергии.</v>
      </c>
      <c r="B49" s="150"/>
      <c r="C49" s="150"/>
      <c r="D49" s="150"/>
      <c r="E49" s="150"/>
      <c r="F49" s="155">
        <f>VLOOKUP(A49,ПТО!$A$2:$D$31,4,FALSE)</f>
        <v>14418</v>
      </c>
      <c r="G49" s="155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11"/>
      <c r="L49" s="167"/>
      <c r="M49" s="118"/>
      <c r="N49" s="111"/>
      <c r="O49" s="23" t="str">
        <f t="shared" si="1"/>
        <v>Замена прибора учета электрической энергии.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1"/>
      <c r="L50" s="167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1"/>
      <c r="L51" s="167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1"/>
      <c r="L52" s="167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1"/>
      <c r="L53" s="167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1"/>
      <c r="L54" s="167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1"/>
      <c r="L55" s="16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1"/>
      <c r="L56" s="16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1"/>
      <c r="L57" s="16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1"/>
      <c r="L58" s="16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1"/>
      <c r="L59" s="16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1"/>
      <c r="L60" s="16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1"/>
      <c r="L61" s="16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1"/>
      <c r="L62" s="16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1"/>
      <c r="L63" s="16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1"/>
      <c r="L64" s="16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1"/>
      <c r="L65" s="16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1"/>
      <c r="L66" s="16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1"/>
      <c r="L67" s="16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1"/>
      <c r="L68" s="16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1"/>
      <c r="L69" s="16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1"/>
      <c r="L70" s="16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8"/>
      <c r="L71" s="16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1"/>
      <c r="L72" s="16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1"/>
      <c r="L75" s="170"/>
      <c r="M75" s="111"/>
      <c r="N75" s="111"/>
      <c r="O75" s="71" t="s">
        <v>98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1"/>
      <c r="L76" s="170"/>
      <c r="M76" s="111"/>
      <c r="N76" s="111"/>
      <c r="O76" s="71" t="s">
        <v>99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1"/>
      <c r="L77" s="170"/>
      <c r="M77" s="111"/>
      <c r="N77" s="111"/>
      <c r="O77" s="71" t="s">
        <v>100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8">
        <f>VLOOKUP(O78,АО,3,FALSE)</f>
        <v>0</v>
      </c>
      <c r="K78" s="111"/>
      <c r="L78" s="170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56"/>
      <c r="M81" s="111"/>
      <c r="N81" s="111"/>
      <c r="O81" s="71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56"/>
      <c r="M82" s="111"/>
      <c r="N82" s="111"/>
      <c r="O82" s="71" t="s">
        <v>103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63696.65</v>
      </c>
      <c r="K83" s="111"/>
      <c r="L83" s="156"/>
      <c r="M83" s="111"/>
      <c r="N83" s="111"/>
      <c r="O83" s="71" t="s">
        <v>104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11"/>
      <c r="L84" s="156"/>
      <c r="M84" s="111"/>
      <c r="N84" s="111"/>
      <c r="O84" s="71" t="s">
        <v>105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11"/>
      <c r="L85" s="156"/>
      <c r="M85" s="111"/>
      <c r="N85" s="111"/>
      <c r="O85" s="71" t="s">
        <v>106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44137.209999999897</v>
      </c>
      <c r="K86" s="111"/>
      <c r="L86" s="156"/>
      <c r="M86" s="111"/>
      <c r="N86" s="111"/>
      <c r="O86" s="71" t="s">
        <v>107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1"/>
      <c r="L87" s="156"/>
      <c r="M87" s="111"/>
      <c r="N87" s="111"/>
      <c r="O87" s="71" t="s">
        <v>108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1"/>
      <c r="L88" s="156"/>
      <c r="M88" s="111"/>
      <c r="N88" s="111"/>
      <c r="O88" s="71" t="s">
        <v>109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1"/>
      <c r="L89" s="156"/>
      <c r="M89" s="111"/>
      <c r="N89" s="111"/>
      <c r="O89" s="71" t="s">
        <v>110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11"/>
      <c r="L90" s="156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1"/>
      <c r="L93" s="111"/>
      <c r="M93" s="111"/>
      <c r="N93" s="111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110082.06999999998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96563.219298245604</v>
      </c>
      <c r="L95" s="157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113296.22</v>
      </c>
      <c r="L96" s="157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57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110082.06999999998</v>
      </c>
      <c r="L98" s="157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110082.06999999998</v>
      </c>
      <c r="L99" s="157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118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55125.69000000001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4074.3303769401341</v>
      </c>
      <c r="L103" s="157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59448.690000000017</v>
      </c>
      <c r="L104" s="157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57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55125.69000000001</v>
      </c>
      <c r="L106" s="157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55125.69000000001</v>
      </c>
      <c r="L107" s="157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127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63547.12999999999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4118.4141283214512</v>
      </c>
      <c r="L111" s="157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65953.529999999984</v>
      </c>
      <c r="L112" s="157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57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63547.12999999999</v>
      </c>
      <c r="L114" s="157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63547.12999999999</v>
      </c>
      <c r="L115" s="157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135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8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2">
        <f>IF(VLOOKUP("гвс",АО,3,FALSE)&gt;0,"Горячее водоснабжение",0)</f>
        <v>0</v>
      </c>
      <c r="B126" s="152"/>
      <c r="C126" s="152"/>
      <c r="D126" s="153">
        <f>IF(VLOOKUP("гвс",АО,3,FALSE)&gt;0,VLOOKUP("гвс",АО,3,FALSE),0)</f>
        <v>0</v>
      </c>
      <c r="E126" s="153"/>
      <c r="F126" s="13">
        <f>IF(VLOOKUP("гвс",АО,3,FALSE)&gt;0,VLOOKUP("гвс",АО,4,FALSE),0)</f>
        <v>0</v>
      </c>
      <c r="G126" s="154">
        <f>VLOOKUP("гвс",АО,5,FALSE)</f>
        <v>0</v>
      </c>
      <c r="H126" s="153"/>
      <c r="I126" s="153"/>
      <c r="J126" s="153"/>
      <c r="L126" s="48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171</v>
      </c>
    </row>
    <row r="149" spans="1:15" ht="52.5" customHeight="1">
      <c r="A149" s="173" t="s">
        <v>179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5" t="s">
        <v>180</v>
      </c>
      <c r="B154" s="175"/>
      <c r="C154" s="175"/>
      <c r="D154" s="175"/>
      <c r="E154" s="27">
        <f>ПТО!G1</f>
        <v>-10931.73</v>
      </c>
    </row>
    <row r="155" spans="1:15" ht="34.5" customHeight="1">
      <c r="A155" s="174" t="s">
        <v>182</v>
      </c>
      <c r="B155" s="174"/>
      <c r="C155" s="174"/>
      <c r="D155" s="174"/>
      <c r="E155" s="28">
        <f>J13</f>
        <v>74536.38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обслуживание охранной сигнализации.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5508</v>
      </c>
      <c r="G158" s="155"/>
      <c r="H158" s="24" t="str">
        <f t="shared" ref="H158:H187" si="16">VLOOKUP(A158,$A$28:$J$72,8,FALSE)</f>
        <v>ежемесячно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0" t="str">
        <f t="shared" si="14"/>
        <v>Приобретение и установка ОДПУ ХВС.</v>
      </c>
      <c r="B159" s="150"/>
      <c r="C159" s="150"/>
      <c r="D159" s="150"/>
      <c r="E159" s="150"/>
      <c r="F159" s="155">
        <f t="shared" si="15"/>
        <v>2035.72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Приобретение и установка ОДПУ ХВС.</v>
      </c>
    </row>
    <row r="160" spans="1:15" ht="28.5" customHeight="1">
      <c r="A160" s="150" t="str">
        <f t="shared" si="14"/>
        <v>Приобретение и установка таблички по пожарной безопасности.</v>
      </c>
      <c r="B160" s="150"/>
      <c r="C160" s="150"/>
      <c r="D160" s="150"/>
      <c r="E160" s="150"/>
      <c r="F160" s="155">
        <f t="shared" si="15"/>
        <v>250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0" t="str">
        <f>IF(N161&gt;0,N161,0)</f>
        <v>Ремонт подъезда (лестничный марш).</v>
      </c>
      <c r="B161" s="150"/>
      <c r="C161" s="150"/>
      <c r="D161" s="150"/>
      <c r="E161" s="150"/>
      <c r="F161" s="155">
        <f t="shared" si="15"/>
        <v>83710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Ремонт подъезда (лестничный марш).</v>
      </c>
    </row>
    <row r="162" spans="1:14" ht="28.5" customHeight="1">
      <c r="A162" s="150" t="str">
        <f t="shared" si="14"/>
        <v>Аварийный ремонт теплообменника ГВС в ИТП.</v>
      </c>
      <c r="B162" s="150"/>
      <c r="C162" s="150"/>
      <c r="D162" s="150"/>
      <c r="E162" s="150"/>
      <c r="F162" s="155">
        <f t="shared" si="15"/>
        <v>18497.25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Аварийный ремонт теплообменника ГВС в ИТП.</v>
      </c>
    </row>
    <row r="163" spans="1:14" ht="28.5" customHeight="1">
      <c r="A163" s="150" t="str">
        <f t="shared" si="14"/>
        <v>Аварийный ремонт теплообменника отопления в ИТП.</v>
      </c>
      <c r="B163" s="150"/>
      <c r="C163" s="150"/>
      <c r="D163" s="150"/>
      <c r="E163" s="150"/>
      <c r="F163" s="155">
        <f t="shared" si="15"/>
        <v>23530</v>
      </c>
      <c r="G163" s="155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Аварийный ремонт теплообменника отопления в ИТП.</v>
      </c>
    </row>
    <row r="164" spans="1:14" ht="28.5" customHeight="1">
      <c r="A164" s="150" t="str">
        <f t="shared" ref="A164:A187" si="18">IF(N164&gt;0,N164,0)</f>
        <v>Замена прибора учета электрической энергии.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14418</v>
      </c>
      <c r="G164" s="155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Замена прибора учета электрической энергии.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5" t="s">
        <v>183</v>
      </c>
      <c r="B190" s="175"/>
      <c r="C190" s="175"/>
      <c r="D190" s="175"/>
      <c r="E190" s="27">
        <f>SUM(F158:G187)</f>
        <v>147948.97</v>
      </c>
    </row>
    <row r="191" spans="1:14" ht="51.75" customHeight="1">
      <c r="A191" s="175" t="s">
        <v>184</v>
      </c>
      <c r="B191" s="175"/>
      <c r="C191" s="175"/>
      <c r="D191" s="175"/>
      <c r="E191" s="27">
        <f>E190+E154-E155</f>
        <v>62480.859999999986</v>
      </c>
    </row>
    <row r="192" spans="1:14">
      <c r="A192" s="106" t="s">
        <v>173</v>
      </c>
    </row>
    <row r="193" spans="1:10" ht="62.25" customHeight="1">
      <c r="A193" s="149" t="s">
        <v>181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50">
        <f>ПТО!G12</f>
        <v>1200</v>
      </c>
      <c r="I194" s="51" t="s">
        <v>74</v>
      </c>
    </row>
    <row r="195" spans="1:10" ht="18.75" customHeight="1">
      <c r="A195" s="147" t="str">
        <f>ПТО!F13</f>
        <v xml:space="preserve">  -  техническое обслуживание охранной сигнализации</v>
      </c>
      <c r="B195" s="147"/>
      <c r="C195" s="147"/>
      <c r="D195" s="147"/>
      <c r="E195" s="147"/>
      <c r="F195" s="147"/>
      <c r="G195" s="147"/>
      <c r="H195" s="50">
        <f>ПТО!G13</f>
        <v>5550</v>
      </c>
      <c r="I195" s="51" t="s">
        <v>74</v>
      </c>
    </row>
    <row r="196" spans="1:10" ht="18.75" customHeight="1">
      <c r="A196" s="147" t="str">
        <f>ПТО!F14</f>
        <v xml:space="preserve">  - установка газонного ограждения</v>
      </c>
      <c r="B196" s="147"/>
      <c r="C196" s="147"/>
      <c r="D196" s="147"/>
      <c r="E196" s="147"/>
      <c r="F196" s="147"/>
      <c r="G196" s="147"/>
      <c r="H196" s="50">
        <f>ПТО!G14</f>
        <v>70000</v>
      </c>
      <c r="I196" s="51" t="s">
        <v>74</v>
      </c>
    </row>
    <row r="197" spans="1:10" ht="18.75" customHeight="1">
      <c r="A197" s="147" t="str">
        <f>ПТО!F15</f>
        <v xml:space="preserve">  - установка системы видеонаблюдения</v>
      </c>
      <c r="B197" s="147"/>
      <c r="C197" s="147"/>
      <c r="D197" s="147"/>
      <c r="E197" s="147"/>
      <c r="F197" s="147"/>
      <c r="G197" s="147"/>
      <c r="H197" s="50">
        <f>ПТО!G15</f>
        <v>40000</v>
      </c>
      <c r="I197" s="51" t="s">
        <v>74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0">
        <f>ПТО!G16</f>
        <v>0</v>
      </c>
      <c r="I198" s="53" t="s">
        <v>74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0">
        <f>ПТО!G17</f>
        <v>0</v>
      </c>
      <c r="I199" s="51" t="s">
        <v>74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0">
        <f>ПТО!G18</f>
        <v>0</v>
      </c>
      <c r="I200" s="51" t="s">
        <v>74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0">
        <f>ПТО!G19</f>
        <v>0</v>
      </c>
      <c r="I201" s="51" t="s">
        <v>74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0">
        <f>ПТО!G20</f>
        <v>0</v>
      </c>
      <c r="I202" s="51" t="s">
        <v>74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0">
        <f>ПТО!G21</f>
        <v>0</v>
      </c>
      <c r="I203" s="51" t="s">
        <v>74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0">
        <f>ПТО!G22</f>
        <v>0</v>
      </c>
      <c r="I204" s="51" t="s">
        <v>74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0">
        <f>ПТО!G23</f>
        <v>0</v>
      </c>
      <c r="I205" s="51" t="s">
        <v>74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0">
        <f>ПТО!G24</f>
        <v>0</v>
      </c>
      <c r="I206" s="51" t="s">
        <v>74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0">
        <f>ПТО!G25</f>
        <v>0</v>
      </c>
      <c r="I207" s="51" t="s">
        <v>74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0">
        <f>ПТО!G26</f>
        <v>0</v>
      </c>
      <c r="I208" s="51" t="s">
        <v>74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0">
        <f>ПТО!G27</f>
        <v>0</v>
      </c>
      <c r="I209" s="51" t="s">
        <v>74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0">
        <f>ПТО!G28</f>
        <v>0</v>
      </c>
      <c r="I210" s="51" t="s">
        <v>74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0">
        <f>ПТО!G29</f>
        <v>0</v>
      </c>
      <c r="I211" s="51" t="s">
        <v>74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0">
        <f>ПТО!G30</f>
        <v>0</v>
      </c>
      <c r="I212" s="51" t="s">
        <v>74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116750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180</v>
      </c>
      <c r="G1" s="103">
        <f>-10931.73</f>
        <v>-10931.73</v>
      </c>
    </row>
    <row r="2" spans="1:12" ht="18.75" customHeight="1">
      <c r="A2" s="146" t="s">
        <v>178</v>
      </c>
      <c r="B2" s="124" t="s">
        <v>176</v>
      </c>
      <c r="C2" s="120">
        <v>12</v>
      </c>
      <c r="D2" s="121">
        <v>5508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185</v>
      </c>
      <c r="B3" s="124" t="s">
        <v>186</v>
      </c>
      <c r="C3" s="120">
        <v>1</v>
      </c>
      <c r="D3" s="122">
        <v>2035.72</v>
      </c>
      <c r="E3" s="123" t="s">
        <v>187</v>
      </c>
      <c r="F3" s="30"/>
      <c r="G3" s="30"/>
      <c r="L3" s="33" t="str">
        <f t="shared" si="0"/>
        <v>ТР</v>
      </c>
    </row>
    <row r="4" spans="1:12" ht="18.75" customHeight="1">
      <c r="A4" s="129" t="s">
        <v>188</v>
      </c>
      <c r="B4" s="130" t="s">
        <v>186</v>
      </c>
      <c r="C4" s="131">
        <v>1</v>
      </c>
      <c r="D4" s="132">
        <v>250</v>
      </c>
      <c r="E4" s="133" t="s">
        <v>189</v>
      </c>
      <c r="F4" s="30"/>
      <c r="G4" s="30"/>
      <c r="L4" s="33" t="str">
        <f t="shared" si="0"/>
        <v>ТР</v>
      </c>
    </row>
    <row r="5" spans="1:12" ht="18.75" customHeight="1">
      <c r="A5" s="134" t="s">
        <v>190</v>
      </c>
      <c r="B5" s="135" t="s">
        <v>186</v>
      </c>
      <c r="C5" s="120">
        <v>1</v>
      </c>
      <c r="D5" s="122">
        <v>83710</v>
      </c>
      <c r="E5" s="136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194</v>
      </c>
      <c r="B6" s="137" t="s">
        <v>186</v>
      </c>
      <c r="C6" s="124">
        <v>1</v>
      </c>
      <c r="D6" s="122">
        <v>18497.25</v>
      </c>
      <c r="E6" s="138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192</v>
      </c>
      <c r="B7" s="139" t="s">
        <v>186</v>
      </c>
      <c r="C7" s="126">
        <v>1</v>
      </c>
      <c r="D7" s="47">
        <v>23530</v>
      </c>
      <c r="E7" s="140" t="s">
        <v>195</v>
      </c>
      <c r="F7" s="46"/>
      <c r="G7" s="46"/>
      <c r="K7" s="47"/>
      <c r="L7" s="33" t="str">
        <f t="shared" si="0"/>
        <v>ТР</v>
      </c>
    </row>
    <row r="8" spans="1:12" ht="18.75" customHeight="1">
      <c r="A8" s="141" t="s">
        <v>196</v>
      </c>
      <c r="B8" s="142" t="s">
        <v>186</v>
      </c>
      <c r="C8" s="143">
        <v>1</v>
      </c>
      <c r="D8" s="144">
        <v>14418</v>
      </c>
      <c r="E8" s="145" t="s">
        <v>197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181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200</v>
      </c>
      <c r="G13" s="115">
        <v>5550</v>
      </c>
      <c r="L13" s="33">
        <f t="shared" si="0"/>
        <v>0</v>
      </c>
    </row>
    <row r="14" spans="1:12" ht="15.75">
      <c r="A14" s="30"/>
      <c r="F14" s="127" t="s">
        <v>198</v>
      </c>
      <c r="G14" s="128">
        <v>70000</v>
      </c>
      <c r="L14" s="33">
        <f t="shared" si="0"/>
        <v>0</v>
      </c>
    </row>
    <row r="15" spans="1:12" ht="15.75">
      <c r="A15" s="30"/>
      <c r="F15" s="127" t="s">
        <v>199</v>
      </c>
      <c r="G15" s="128">
        <v>40000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28036.68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28036.68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34191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34191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29130.720000000001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29130.720000000001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16411.68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16411.68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6838.2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6838.2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28720.44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28720.44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5huyaKiPzpa3wo82UEF0evBQ5NX3pDw3irppB+wfqHrLoE07eIorM2VQ4eavma16bwLf3pPp8Q3HtKc4cXBZ8w==" saltValue="OtjMJLJy4Q6QM1bpfYoHu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1139.7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95248.83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218832.74000000002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144296.36000000002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74536.38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217451.46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217451.46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217451.46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96630.110000000015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104</v>
      </c>
      <c r="B27" s="76" t="s">
        <v>4</v>
      </c>
      <c r="C27" s="87">
        <v>63696.65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107</v>
      </c>
      <c r="B30" s="76" t="s">
        <v>18</v>
      </c>
      <c r="C30" s="87">
        <v>44137.209999999897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110082.06999999998</v>
      </c>
      <c r="F37" s="95" t="s">
        <v>166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96563.219298245604</v>
      </c>
      <c r="D38" s="95" t="s">
        <v>164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113296.22</v>
      </c>
      <c r="D39" s="95" t="s">
        <v>165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110082.06999999998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110082.06999999998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55125.69000000001</v>
      </c>
      <c r="F45" s="95" t="s">
        <v>166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4074.3303769401341</v>
      </c>
      <c r="D46" s="95" t="s">
        <v>167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59448.690000000017</v>
      </c>
      <c r="D47" s="95" t="s">
        <v>165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55125.69000000001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55125.69000000001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63547.12999999999</v>
      </c>
      <c r="F53" s="95" t="s">
        <v>166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4118.4141283214512</v>
      </c>
      <c r="D54" s="95" t="s">
        <v>167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65953.529999999984</v>
      </c>
      <c r="D55" s="95" t="s">
        <v>165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63547.12999999999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63547.12999999999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2021-03-26T07:37:44Z</dcterms:modified>
</cp:coreProperties>
</file>