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9" i="1" l="1"/>
  <c r="A123" i="1"/>
  <c r="A118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<sst xmlns="http://schemas.openxmlformats.org/spreadsheetml/2006/main" count="545" uniqueCount="197">
  <si>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</si>
  <si>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</si>
  <si>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</si>
  <si>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</si>
  <si>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</si>
  <si>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</si>
  <si>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</si>
  <si>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</si>
  <si>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</si>
  <si>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</si>
  <si>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</si>
  <si>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</si>
  <si>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</si>
  <si>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</si>
  <si>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</si>
  <si>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</si>
  <si>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</si>
  <si>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</si>
  <si>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</si>
  <si>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</si>
  <si>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</si>
  <si>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</si>
  <si>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</si>
  <si>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</si>
  <si>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</si>
  <si>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</si>
  <si>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</si>
  <si>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</si>
  <si>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</si>
  <si>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</si>
  <si>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</si>
  <si>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</si>
  <si>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</si>
  <si>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</si>
  <si>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</si>
  <si>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</si>
  <si>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</si>
  <si>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</si>
  <si>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</si>
  <si>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</si>
  <si>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</si>
  <si>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</si>
  <si>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</si>
  <si>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</si>
  <si>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</si>
  <si>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</si>
  <si>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</si>
  <si>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</si>
  <si>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</si>
  <si>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</si>
  <si>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</si>
  <si>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</si>
  <si>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</si>
  <si>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</si>
  <si>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</si>
  <si>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</si>
  <si>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</si>
  <si>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</si>
  <si>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</si>
  <si>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</si>
  <si>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</si>
  <si>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</si>
  <si>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</si>
  <si>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</si>
  <si>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</si>
  <si>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</si>
  <si>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</si>
  <si>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</si>
  <si>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</si>
  <si>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</si>
  <si>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</si>
  <si>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</si>
  <si>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</si>
  <si>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</si>
  <si>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</si>
  <si>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</si>
  <si>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</si>
  <si>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</si>
  <si>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</si>
  <si>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</si>
  <si>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</si>
  <si>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</si>
  <si>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</si>
  <si>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</si>
  <si>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</si>
  <si>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</si>
  <si>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</si>
  <si>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</si>
  <si>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</si>
  <si>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</si>
  <si>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</si>
  <si>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</si>
  <si>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</si>
  <si>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</si>
  <si>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</si>
  <si>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</si>
  <si>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</si>
  <si>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</si>
  <si>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</si>
  <si>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</si>
  <si>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</si>
  <si>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</si>
  <si>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</si>
  <si>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</si>
  <si>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</si>
  <si>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</si>
  <si>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</si>
  <si>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</si>
  <si>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</si>
  <si>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</si>
  <si>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</si>
  <si>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</si>
  <si>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</si>
  <si>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</si>
  <si>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</si>
  <si>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</si>
  <si>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</si>
  <si>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</si>
  <si>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</si>
  <si>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</si>
  <si>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</si>
  <si>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</si>
  <si>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</si>
  <si>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</si>
  <si>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</si>
  <si>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</si>
  <si>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</si>
  <si>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</si>
  <si>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</si>
  <si>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</si>
  <si>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</si>
  <si>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</si>
  <si>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</si>
  <si>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</si>
  <si>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</si>
  <si>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</si>
  <si>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</si>
  <si>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</si>
  <si>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</si>
  <si>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</si>
  <si>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</si>
  <si>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</si>
  <si>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</si>
  <si>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</si>
  <si>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</si>
  <si>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</si>
  <si>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</si>
  <si>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</si>
  <si>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</si>
  <si>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</si>
  <si>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</si>
  <si>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</si>
  <si>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</si>
  <si>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</si>
  <si>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</si>
  <si>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</si>
  <si>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</si>
  <si>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</si>
  <si>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</si>
  <si>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</si>
  <si>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</si>
  <si>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</si>
  <si>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</si>
  <si>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</si>
  <si>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</si>
  <si>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</si>
  <si>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</si>
  <si>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</si>
  <si>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</si>
  <si>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</si>
  <si>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</si>
  <si>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</si>
  <si>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</si>
  <si>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</si>
  <si>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110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</si>
  <si>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</si>
  <si>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</si>
  <si>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</si>
  <si>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</si>
  <si>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</si>
  <si>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110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</si>
  <si>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</si>
  <si>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</si>
  <si>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</si>
  <si>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</si>
  <si>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</si>
  <si>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</si>
  <si>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</si>
  <si>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</si>
  <si>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ХВС.</t>
  </si>
  <si>
    <t>АВР 2/20 от 06.08.2020, счет №474 от 17.07.2020</t>
  </si>
  <si>
    <t>Изготовление и установка газонного ограждения.</t>
  </si>
  <si>
    <t>Замена прибора учета электрической энергии.</t>
  </si>
  <si>
    <t>АВР 4/20 от 13.07.2020</t>
  </si>
  <si>
    <t>АВР 3/20 от 09.08.2020, Решение</t>
  </si>
  <si>
    <t>Услуги и работы по управлению МКД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</si>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</sst>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</cellStyleXfs>
  <cellXfs count="172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4" fontId="19" fillId="0" borderId="0" xfId="5" applyNumberFormat="1" applyFont="1" applyFill="1" applyBorder="1" applyAlignment="1"/>
    <xf numFmtId="0" fontId="0" fillId="0" borderId="0" xfId="0" applyFill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10" applyFont="1" applyFill="1" applyBorder="1" applyAlignment="1"/>
    <xf numFmtId="0" fontId="1" fillId="0" borderId="0" xfId="10" applyFont="1" applyFill="1" applyBorder="1" applyAlignment="1">
      <alignment horizontal="center"/>
    </xf>
    <xf numFmtId="0" fontId="19" fillId="0" borderId="0" xfId="10" applyFont="1" applyFill="1" applyBorder="1" applyAlignment="1">
      <alignment horizontal="center"/>
    </xf>
    <xf numFmtId="4" fontId="19" fillId="0" borderId="0" xfId="10" applyNumberFormat="1" applyFont="1" applyFill="1" applyBorder="1" applyAlignment="1"/>
    <xf numFmtId="4" fontId="19" fillId="0" borderId="0" xfId="0" applyNumberFormat="1" applyFont="1" applyFill="1" applyBorder="1" applyAlignment="1">
      <alignment horizontal="left"/>
    </xf>
    <xf numFmtId="0" fontId="12" fillId="0" borderId="0" xfId="0" applyFont="1" applyBorder="1"/>
    <xf numFmtId="4" fontId="12" fillId="0" borderId="0" xfId="0" applyNumberFormat="1" applyFont="1" applyBorder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4 2" xfId="10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75549.950000000012</v>
      </c>
      <c r="K10" s="112"/>
      <c r="L10" s="159"/>
      <c r="M10" s="112"/>
      <c r="N10" s="112"/>
      <c r="O10" s="72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247574.08</v>
      </c>
      <c r="K11" s="112"/>
      <c r="L11" s="159"/>
      <c r="M11" s="112"/>
      <c r="N11" s="112"/>
      <c r="O11" s="72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108773.90999999999</v>
      </c>
      <c r="K12" s="112"/>
      <c r="L12" s="159"/>
      <c r="M12" s="112"/>
      <c r="N12" s="112"/>
      <c r="O12" s="72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72044.639999999985</v>
      </c>
      <c r="K13" s="112"/>
      <c r="L13" s="159"/>
      <c r="M13" s="112"/>
      <c r="N13" s="112"/>
      <c r="O13" s="72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66755.53</v>
      </c>
      <c r="K14" s="112"/>
      <c r="L14" s="159"/>
      <c r="M14" s="112"/>
      <c r="N14" s="112"/>
      <c r="O14" s="72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239701.01</v>
      </c>
      <c r="K15" s="112"/>
      <c r="L15" s="159"/>
      <c r="M15" s="112"/>
      <c r="N15" s="112"/>
      <c r="O15" s="72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239701.01</v>
      </c>
      <c r="K16" s="112"/>
      <c r="L16" s="159"/>
      <c r="M16" s="112"/>
      <c r="N16" s="112"/>
      <c r="O16" s="72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239701.01</v>
      </c>
      <c r="K21" s="112"/>
      <c r="L21" s="159"/>
      <c r="M21" s="112"/>
      <c r="N21" s="112"/>
      <c r="O21" s="72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83423.020000000019</v>
      </c>
      <c r="K24" s="112"/>
      <c r="L24" s="159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25248.720000000001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Услуги и работы по управлению МКД</v>
      </c>
      <c r="B29" s="143"/>
      <c r="C29" s="143"/>
      <c r="D29" s="143"/>
      <c r="E29" s="143"/>
      <c r="F29" s="148">
        <f>VLOOKUP(A29,ПТО!$A$39:$D$53,2,FALSE)</f>
        <v>66096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2"/>
      <c r="L29" s="160"/>
      <c r="M29" s="112"/>
      <c r="N29" s="112"/>
      <c r="O29" s="23" t="str">
        <f t="shared" si="1"/>
        <v>Услуги и работы по управлению МКД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29082.240000000002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15863.04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6609.6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28685.64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8" t="e">
        <f>VLOOKUP(A35,ПТО!$A$39:$D$53,2,FALSE)</f>
        <v>#N/A</v>
      </c>
      <c r="G35" s="148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12"/>
      <c r="L35" s="160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5400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2"/>
      <c r="L43" s="160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8">
        <f>VLOOKUP(A44,ПТО!$A$2:$D$31,4,FALSE)</f>
        <v>250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2"/>
      <c r="L44" s="160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Замена прибора учета ХВС.</v>
      </c>
      <c r="B45" s="143"/>
      <c r="C45" s="143"/>
      <c r="D45" s="143"/>
      <c r="E45" s="143"/>
      <c r="F45" s="148">
        <f>VLOOKUP(A45,ПТО!$A$2:$D$31,4,FALSE)</f>
        <v>2195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3" t="str">
        <f>ПТО!A5</f>
        <v>Изготовление и установка газонного ограждения.</v>
      </c>
      <c r="B46" s="143"/>
      <c r="C46" s="143"/>
      <c r="D46" s="143"/>
      <c r="E46" s="143"/>
      <c r="F46" s="148">
        <f>VLOOKUP(A46,ПТО!$A$2:$D$31,4,FALSE)</f>
        <v>46500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2"/>
      <c r="L46" s="160"/>
      <c r="M46" s="119"/>
      <c r="N46" s="112"/>
      <c r="O46" s="23" t="str">
        <f t="shared" si="1"/>
        <v>Изготовление и установка газонного ограждения.</v>
      </c>
      <c r="R46" s="22" t="s">
        <v>72</v>
      </c>
    </row>
    <row r="47" spans="1:18" ht="51" customHeight="1" outlineLevel="1">
      <c r="A47" s="143" t="str">
        <f>ПТО!A6</f>
        <v>Замена прибора учета электрической энергии.</v>
      </c>
      <c r="B47" s="143"/>
      <c r="C47" s="143"/>
      <c r="D47" s="143"/>
      <c r="E47" s="143"/>
      <c r="F47" s="148">
        <f>VLOOKUP(A47,ПТО!$A$2:$D$31,4,FALSE)</f>
        <v>7209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2"/>
      <c r="L47" s="160"/>
      <c r="M47" s="119"/>
      <c r="N47" s="112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2"/>
      <c r="L48" s="16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2"/>
      <c r="L49" s="16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41024.1</v>
      </c>
      <c r="K83" s="112"/>
      <c r="L83" s="149"/>
      <c r="M83" s="112"/>
      <c r="N83" s="112"/>
      <c r="O83" s="72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9189.71000000001</v>
      </c>
      <c r="K86" s="112"/>
      <c r="L86" s="149"/>
      <c r="M86" s="112"/>
      <c r="N86" s="112"/>
      <c r="O86" s="72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21439.460000000003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18806.543859649126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34826.19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21439.460000000003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21439.460000000003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3222.3899999999994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238.16629711751659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10033.639999999998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3222.3899999999994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3222.3899999999994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3570.9300000000007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231.42773817239149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11068.08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3570.9300000000007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3570.9300000000007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9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9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2543.09</v>
      </c>
      <c r="O146" t="s">
        <v>171</v>
      </c>
    </row>
    <row r="149" spans="1:15" ht="52.5" customHeight="1">
      <c r="A149" s="166" t="s">
        <v>180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181</v>
      </c>
      <c r="B154" s="168"/>
      <c r="C154" s="168"/>
      <c r="D154" s="168"/>
      <c r="E154" s="27">
        <f>ПТО!G1</f>
        <v>-68320.39</v>
      </c>
    </row>
    <row r="155" spans="1:15" ht="34.5" customHeight="1">
      <c r="A155" s="167" t="s">
        <v>185</v>
      </c>
      <c r="B155" s="167"/>
      <c r="C155" s="167"/>
      <c r="D155" s="167"/>
      <c r="E155" s="28">
        <f>J13</f>
        <v>72044.639999999985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5400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8">
        <f t="shared" si="15"/>
        <v>250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Замена прибора учета ХВС.</v>
      </c>
      <c r="B160" s="143"/>
      <c r="C160" s="143"/>
      <c r="D160" s="143"/>
      <c r="E160" s="143"/>
      <c r="F160" s="148">
        <f t="shared" si="15"/>
        <v>2195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прибора учета ХВС.</v>
      </c>
    </row>
    <row r="161" spans="1:14" ht="28.5" customHeight="1">
      <c r="A161" s="143" t="str">
        <f>IF(N161&gt;0,N161,0)</f>
        <v>Изготовление и установка газонного ограждения.</v>
      </c>
      <c r="B161" s="143"/>
      <c r="C161" s="143"/>
      <c r="D161" s="143"/>
      <c r="E161" s="143"/>
      <c r="F161" s="148">
        <f t="shared" si="15"/>
        <v>46500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Изготовление и установка газонного ограждения.</v>
      </c>
    </row>
    <row r="162" spans="1:14" ht="28.5" customHeight="1">
      <c r="A162" s="143" t="str">
        <f t="shared" si="14"/>
        <v>Замена прибора учета электрической энергии.</v>
      </c>
      <c r="B162" s="143"/>
      <c r="C162" s="143"/>
      <c r="D162" s="143"/>
      <c r="E162" s="143"/>
      <c r="F162" s="148">
        <f t="shared" si="15"/>
        <v>7209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Замена прибора учета электрической энергии.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68" t="s">
        <v>184</v>
      </c>
      <c r="B190" s="168"/>
      <c r="C190" s="168"/>
      <c r="D190" s="168"/>
      <c r="E190" s="27">
        <f>SUM(F158:G187)</f>
        <v>61554</v>
      </c>
    </row>
    <row r="191" spans="1:14" ht="51.75" customHeight="1">
      <c r="A191" s="168" t="s">
        <v>183</v>
      </c>
      <c r="B191" s="168"/>
      <c r="C191" s="168"/>
      <c r="D191" s="168"/>
      <c r="E191" s="27">
        <f>E190+E154-E155</f>
        <v>-78811.029999999984</v>
      </c>
    </row>
    <row r="192" spans="1:14">
      <c r="A192" s="107" t="s">
        <v>173</v>
      </c>
    </row>
    <row r="193" spans="1:10" ht="62.25" customHeight="1">
      <c r="A193" s="142" t="s">
        <v>182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1">
        <f>ПТО!G12</f>
        <v>1200</v>
      </c>
      <c r="I194" s="52" t="s">
        <v>74</v>
      </c>
    </row>
    <row r="195" spans="1:10" ht="18.75" customHeight="1">
      <c r="A195" s="140" t="str">
        <f>ПТО!F13</f>
        <v xml:space="preserve">  -  техническое обслуживание охранной сигнализации</v>
      </c>
      <c r="B195" s="140"/>
      <c r="C195" s="140"/>
      <c r="D195" s="140"/>
      <c r="E195" s="140"/>
      <c r="F195" s="140"/>
      <c r="G195" s="140"/>
      <c r="H195" s="51">
        <f>ПТО!G13</f>
        <v>5400</v>
      </c>
      <c r="I195" s="52" t="s">
        <v>74</v>
      </c>
    </row>
    <row r="196" spans="1:10" ht="18.75" customHeight="1">
      <c r="A196" s="140" t="str">
        <f>ПТО!F14</f>
        <v xml:space="preserve">  -  ремонт подъезда</v>
      </c>
      <c r="B196" s="140"/>
      <c r="C196" s="140"/>
      <c r="D196" s="140"/>
      <c r="E196" s="140"/>
      <c r="F196" s="140"/>
      <c r="G196" s="140"/>
      <c r="H196" s="51">
        <f>ПТО!G14</f>
        <v>170000</v>
      </c>
      <c r="I196" s="52" t="s">
        <v>74</v>
      </c>
    </row>
    <row r="197" spans="1:10" ht="18.75" customHeight="1">
      <c r="A197" s="140" t="str">
        <f>ПТО!F15</f>
        <v xml:space="preserve">  -  установка системы видеонаблюдения</v>
      </c>
      <c r="B197" s="140"/>
      <c r="C197" s="140"/>
      <c r="D197" s="140"/>
      <c r="E197" s="140"/>
      <c r="F197" s="140"/>
      <c r="G197" s="140"/>
      <c r="H197" s="51">
        <f>ПТО!G15</f>
        <v>40000</v>
      </c>
      <c r="I197" s="52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1">
        <f>ПТО!G16</f>
        <v>0</v>
      </c>
      <c r="I198" s="54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1">
        <f>ПТО!G17</f>
        <v>0</v>
      </c>
      <c r="I199" s="52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1">
        <f>ПТО!G18</f>
        <v>0</v>
      </c>
      <c r="I200" s="52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216600</v>
      </c>
      <c r="I214" s="58" t="s">
        <v>76</v>
      </c>
    </row>
  </sheetData>
  <sheetProtection algorithmName="SHA-512" hashValue="9cW5HwlnGqO4l3/DuggIG0dFxewMFFNuClNdgElRmJIKblUpK330kaa0ez3bGcnB3FhQ8dV0srF1DHNX7TS8Qg==" saltValue="/PeY6vQ0Qr1xKSbSXG4yA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-68320.39</f>
        <v>-68320.39</v>
      </c>
    </row>
    <row r="2" spans="1:12" ht="18.75" customHeight="1">
      <c r="A2" s="121" t="s">
        <v>177</v>
      </c>
      <c r="B2" s="122" t="s">
        <v>175</v>
      </c>
      <c r="C2" s="122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186</v>
      </c>
      <c r="B3" s="128" t="s">
        <v>187</v>
      </c>
      <c r="C3" s="129">
        <v>1</v>
      </c>
      <c r="D3" s="130">
        <v>250</v>
      </c>
      <c r="E3" s="124" t="s">
        <v>188</v>
      </c>
      <c r="F3" s="30"/>
      <c r="G3" s="30"/>
      <c r="L3" s="33" t="str">
        <f t="shared" si="0"/>
        <v>ТР</v>
      </c>
    </row>
    <row r="4" spans="1:12" ht="18.75" customHeight="1">
      <c r="A4" s="46" t="s">
        <v>189</v>
      </c>
      <c r="B4" s="131" t="s">
        <v>187</v>
      </c>
      <c r="C4" s="43">
        <v>1</v>
      </c>
      <c r="D4" s="48">
        <v>2195</v>
      </c>
      <c r="E4" s="46" t="s">
        <v>190</v>
      </c>
      <c r="F4" s="47"/>
      <c r="G4" s="30"/>
      <c r="L4" s="33" t="str">
        <f t="shared" si="0"/>
        <v>ТР</v>
      </c>
    </row>
    <row r="5" spans="1:12" ht="18.75" customHeight="1">
      <c r="A5" s="46" t="s">
        <v>191</v>
      </c>
      <c r="B5" s="132" t="s">
        <v>187</v>
      </c>
      <c r="C5" s="43">
        <v>1</v>
      </c>
      <c r="D5" s="48">
        <v>46500</v>
      </c>
      <c r="E5" s="46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133" t="s">
        <v>192</v>
      </c>
      <c r="B6" s="134" t="s">
        <v>187</v>
      </c>
      <c r="C6" s="135">
        <v>1</v>
      </c>
      <c r="D6" s="136">
        <v>7209</v>
      </c>
      <c r="E6" s="137" t="s">
        <v>193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5400</v>
      </c>
      <c r="L13" s="33">
        <f t="shared" si="0"/>
        <v>0</v>
      </c>
    </row>
    <row r="14" spans="1:12" ht="15.75">
      <c r="A14" s="30"/>
      <c r="F14" s="125" t="s">
        <v>179</v>
      </c>
      <c r="G14" s="126">
        <v>170000</v>
      </c>
      <c r="L14" s="33">
        <f t="shared" si="0"/>
        <v>0</v>
      </c>
    </row>
    <row r="15" spans="1:12" ht="15.75">
      <c r="A15" s="30"/>
      <c r="F15" s="138" t="s">
        <v>196</v>
      </c>
      <c r="G15" s="139">
        <v>40000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25248.720000000001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25248.720000000001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195</v>
      </c>
      <c r="B40" s="38">
        <v>66096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66096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29082.240000000002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15863.04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15863.04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6609.6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6609.6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28685.64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28685.64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PUdJ2DVsbJ4OtGWBIjYR9KvgBAvU506GnUBTjVyZIVdOZepBpuRjR+olzCuqW/bZ8N5oxMpZoAo0ojoAxF18Og==" saltValue="aOOno2v4mnuOAlsuSpayW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D85" sqref="D85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1101.5999999999999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75549.950000000012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247574.08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108773.90999999999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72044.639999999985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66755.53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239701.01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239701.01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239701.01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83423.020000000019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104</v>
      </c>
      <c r="B27" s="77" t="s">
        <v>4</v>
      </c>
      <c r="C27" s="88">
        <v>41024.1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107</v>
      </c>
      <c r="B30" s="77" t="s">
        <v>18</v>
      </c>
      <c r="C30" s="88">
        <v>9189.71000000001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21439.460000000003</v>
      </c>
      <c r="F37" s="96" t="s">
        <v>166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18806.543859649126</v>
      </c>
      <c r="D38" s="96" t="s">
        <v>164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34826.19</v>
      </c>
      <c r="D39" s="96" t="s">
        <v>165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21439.460000000003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21439.460000000003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3222.3899999999994</v>
      </c>
      <c r="F45" s="96" t="s">
        <v>166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238.16629711751659</v>
      </c>
      <c r="D46" s="96" t="s">
        <v>167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10033.639999999998</v>
      </c>
      <c r="D47" s="96" t="s">
        <v>165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3222.3899999999994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3222.3899999999994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3570.9300000000007</v>
      </c>
      <c r="F53" s="96" t="s">
        <v>166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231.42773817239149</v>
      </c>
      <c r="D54" s="96" t="s">
        <v>167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11068.08</v>
      </c>
      <c r="D55" s="96" t="s">
        <v>165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3570.9300000000007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3570.9300000000007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2543.09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2021-03-26T07:39:41Z</dcterms:modified>
</cp:coreProperties>
</file>