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40" i="1"/>
  <c r="G134" i="1"/>
  <c r="J133" i="1"/>
  <c r="J128" i="1"/>
  <c r="J127" i="1"/>
  <c r="G126" i="1"/>
  <c r="C37" i="3"/>
  <c r="C45" i="3"/>
  <c r="A106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A123" i="1"/>
  <c r="A120" i="1"/>
  <c r="G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4" i="1" l="1"/>
  <c r="A119" i="1"/>
  <c r="A102" i="1"/>
  <c r="A103" i="1"/>
  <c r="A107" i="1"/>
  <c r="A113" i="1"/>
  <c r="A114" i="1"/>
  <c r="F110" i="1"/>
  <c r="A117" i="1"/>
  <c r="D102" i="1"/>
  <c r="A104" i="1"/>
  <c r="A108" i="1"/>
  <c r="A135" i="1"/>
  <c r="F102" i="1"/>
  <c r="A105" i="1"/>
  <c r="A109" i="1"/>
  <c r="A134" i="1"/>
  <c r="A136" i="1"/>
  <c r="D134" i="1"/>
  <c r="A139" i="1"/>
  <c r="A110" i="1"/>
  <c r="A111" i="1"/>
  <c r="A115" i="1"/>
  <c r="F118" i="1"/>
  <c r="A121" i="1"/>
  <c r="A125" i="1"/>
  <c r="F134" i="1"/>
  <c r="A137" i="1"/>
  <c r="A141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<sst xmlns="http://schemas.openxmlformats.org/spreadsheetml/2006/main" count="538" uniqueCount="191">
  <si>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</si>
  <si>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</si>
  <si>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</si>
  <si>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</si>
  <si>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</si>
  <si>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</si>
  <si>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</si>
  <si>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</si>
  <si>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</si>
  <si>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</si>
  <si>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</si>
  <si>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</si>
  <si>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</si>
  <si>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</si>
  <si>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</si>
  <si>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</si>
  <si>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</si>
  <si>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</si>
  <si>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</si>
  <si>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</si>
  <si>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</si>
  <si>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</si>
  <si>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</si>
  <si>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</si>
  <si>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</si>
  <si>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</si>
  <si>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</si>
  <si>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</si>
  <si>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</si>
  <si>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</si>
  <si>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</si>
  <si>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</si>
  <si>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</si>
  <si>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</si>
  <si>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</si>
  <si>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</si>
  <si>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</si>
  <si>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</si>
  <si>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</si>
  <si>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</si>
  <si>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</si>
  <si>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</si>
  <si>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</si>
  <si>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</si>
  <si>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</si>
  <si>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</si>
  <si>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</si>
  <si>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</si>
  <si>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</si>
  <si>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</si>
  <si>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</si>
  <si>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</si>
  <si>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</si>
  <si>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</si>
  <si>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</si>
  <si>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</si>
  <si>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</si>
  <si>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</si>
  <si>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</si>
  <si>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</si>
  <si>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</si>
  <si>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</si>
  <si>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</si>
  <si>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</si>
  <si>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</si>
  <si>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</si>
  <si>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</si>
  <si>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</si>
  <si>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</si>
  <si>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</si>
  <si>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</si>
  <si>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</si>
  <si>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</si>
  <si>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</si>
  <si>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</si>
  <si>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</si>
  <si>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</si>
  <si>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</si>
  <si>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</si>
  <si>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</si>
  <si>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</si>
  <si>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</si>
  <si>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</si>
  <si>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</si>
  <si>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</si>
  <si>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</si>
  <si>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</si>
  <si>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</si>
  <si>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</si>
  <si>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</si>
  <si>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</si>
  <si>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</si>
  <si>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</si>
  <si>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</si>
  <si>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</si>
  <si>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</si>
  <si>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</si>
  <si>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</si>
  <si>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</si>
  <si>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</si>
  <si>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</si>
  <si>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</si>
  <si>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</si>
  <si>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</si>
  <si>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</si>
  <si>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</si>
  <si>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</si>
  <si>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</si>
  <si>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</si>
  <si>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</si>
  <si>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</si>
  <si>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</si>
  <si>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</si>
  <si>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</si>
  <si>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</si>
  <si>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</si>
  <si>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</si>
  <si>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</si>
  <si>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</si>
  <si>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</si>
  <si>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</si>
  <si>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</si>
  <si>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</si>
  <si>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</si>
  <si>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</si>
  <si>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</si>
  <si>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</si>
  <si>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</si>
  <si>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</si>
  <si>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</si>
  <si>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</si>
  <si>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</si>
  <si>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</si>
  <si>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</si>
  <si>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</si>
  <si>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</si>
  <si>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</si>
  <si>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</si>
  <si>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</si>
  <si>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</si>
  <si>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</si>
  <si>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</si>
  <si>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</si>
  <si>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</si>
  <si>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</si>
  <si>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</si>
  <si>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</si>
  <si>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</si>
  <si>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</si>
  <si>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</si>
  <si>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</si>
  <si>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</si>
  <si>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</si>
  <si>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</si>
  <si>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</si>
  <si>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</si>
  <si>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</si>
  <si>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</si>
  <si>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</si>
  <si>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</si>
  <si>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</si>
  <si>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</si>
  <si>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</si>
  <si>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</si>
  <si>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</si>
  <si>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</si>
  <si>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</si>
  <si>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</si>
  <si>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</si>
  <si>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</si>
  <si>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</si>
  <si>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</si>
  <si>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</si>
  <si>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</si>
  <si>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111</t>
  </si>
  <si>
    <t>Работы (услуги) по управлению многоквартирным домом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</si>
  <si>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</si>
  <si>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</si>
  <si>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Березовый, 111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</si>
  <si>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</si>
  <si>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</si>
  <si>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</si>
  <si>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</si>
  <si>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</si>
  <si>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</si>
  <si>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</si>
  <si>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</si>
  <si>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</si>
  <si>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Замена прибора учета ХВС.</t>
  </si>
  <si>
    <t>АВР 2/20 от 19.05.2020</t>
  </si>
  <si>
    <t>АВР 3/20 от 04.08.2020, счет №161 от 21.07.2020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</si>
</sst>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</cellStyleXfs>
  <cellXfs count="16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6" fillId="0" borderId="0" xfId="5" applyNumberFormat="1" applyFill="1" applyBorder="1" applyAlignment="1"/>
    <xf numFmtId="0" fontId="6" fillId="0" borderId="0" xfId="5" applyFill="1" applyBorder="1" applyAlignment="1">
      <alignment horizontal="center" vertical="center"/>
    </xf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0" fillId="0" borderId="0" xfId="0" applyFill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2" fillId="0" borderId="0" xfId="4" applyFont="1" applyFill="1" applyBorder="1" applyAlignment="1">
      <alignment horizontal="center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2"/>
      <c r="L8" s="159"/>
      <c r="M8" s="112"/>
      <c r="N8" s="112"/>
      <c r="O8" s="72" t="s">
        <v>81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2"/>
      <c r="L9" s="159"/>
      <c r="M9" s="112"/>
      <c r="N9" s="112"/>
      <c r="O9" s="72" t="s">
        <v>82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88110.180000000022</v>
      </c>
      <c r="K10" s="112"/>
      <c r="L10" s="159"/>
      <c r="M10" s="112"/>
      <c r="N10" s="112"/>
      <c r="O10" s="72" t="s">
        <v>83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139168.89999999997</v>
      </c>
      <c r="K11" s="112"/>
      <c r="L11" s="159"/>
      <c r="M11" s="112"/>
      <c r="N11" s="112"/>
      <c r="O11" s="72" t="s">
        <v>84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110929.95999999998</v>
      </c>
      <c r="K12" s="112"/>
      <c r="L12" s="159"/>
      <c r="M12" s="112"/>
      <c r="N12" s="112"/>
      <c r="O12" s="72" t="s">
        <v>85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28238.940000000002</v>
      </c>
      <c r="K13" s="112"/>
      <c r="L13" s="159"/>
      <c r="M13" s="112"/>
      <c r="N13" s="112"/>
      <c r="O13" s="72" t="s">
        <v>86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12"/>
      <c r="L14" s="159"/>
      <c r="M14" s="112"/>
      <c r="N14" s="112"/>
      <c r="O14" s="72" t="s">
        <v>87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107374.24000000002</v>
      </c>
      <c r="K15" s="112"/>
      <c r="L15" s="159"/>
      <c r="M15" s="112"/>
      <c r="N15" s="112"/>
      <c r="O15" s="72" t="s">
        <v>88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107374.24000000002</v>
      </c>
      <c r="K16" s="112"/>
      <c r="L16" s="159"/>
      <c r="M16" s="112"/>
      <c r="N16" s="112"/>
      <c r="O16" s="72" t="s">
        <v>89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2"/>
      <c r="L17" s="159"/>
      <c r="M17" s="112"/>
      <c r="N17" s="112"/>
      <c r="O17" s="72" t="s">
        <v>90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2"/>
      <c r="L18" s="159"/>
      <c r="M18" s="112"/>
      <c r="N18" s="112"/>
      <c r="O18" s="72" t="s">
        <v>91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2"/>
      <c r="L19" s="159"/>
      <c r="M19" s="112"/>
      <c r="N19" s="112"/>
      <c r="O19" s="72" t="s">
        <v>92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2"/>
      <c r="L20" s="159"/>
      <c r="M20" s="112"/>
      <c r="N20" s="112"/>
      <c r="O20" s="72" t="s">
        <v>93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107374.24000000002</v>
      </c>
      <c r="K21" s="112"/>
      <c r="L21" s="159"/>
      <c r="M21" s="112"/>
      <c r="N21" s="112"/>
      <c r="O21" s="72" t="s">
        <v>94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2"/>
      <c r="L22" s="159"/>
      <c r="M22" s="112"/>
      <c r="N22" s="112"/>
      <c r="O22" s="72" t="s">
        <v>95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2"/>
      <c r="L23" s="159"/>
      <c r="M23" s="112"/>
      <c r="N23" s="112"/>
      <c r="O23" s="72" t="s">
        <v>96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119904.83999999997</v>
      </c>
      <c r="K24" s="112"/>
      <c r="L24" s="159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2" t="s">
        <v>19</v>
      </c>
      <c r="B27" s="142"/>
      <c r="C27" s="142"/>
      <c r="D27" s="142"/>
      <c r="E27" s="142"/>
      <c r="F27" s="142" t="s">
        <v>20</v>
      </c>
      <c r="G27" s="142"/>
      <c r="H27" s="5" t="s">
        <v>57</v>
      </c>
      <c r="I27" s="142" t="s">
        <v>21</v>
      </c>
      <c r="J27" s="142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37">
        <f>VLOOKUP(A28,ПТО!$A$39:$D$53,2,FALSE)</f>
        <v>14406</v>
      </c>
      <c r="G28" s="137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37">
        <f>VLOOKUP(A29,ПТО!$A$39:$D$53,2,FALSE)</f>
        <v>40926</v>
      </c>
      <c r="G29" s="137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2"/>
      <c r="L29" s="160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37">
        <f>VLOOKUP(A30,ПТО!$A$39:$D$53,2,FALSE)</f>
        <v>24146.400000000001</v>
      </c>
      <c r="G30" s="137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37">
        <f>VLOOKUP(A31,ПТО!$A$39:$D$53,2,FALSE)</f>
        <v>9822.24</v>
      </c>
      <c r="G31" s="137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37" t="e">
        <f>VLOOKUP(A32,ПТО!$A$39:$D$53,2,FALSE)</f>
        <v>#N/A</v>
      </c>
      <c r="G32" s="137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37">
        <f>VLOOKUP(A33,ПТО!$A$39:$D$53,2,FALSE)</f>
        <v>4092.6</v>
      </c>
      <c r="G33" s="137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37">
        <f>VLOOKUP(A34,ПТО!$A$39:$D$53,2,FALSE)</f>
        <v>17843.759999999998</v>
      </c>
      <c r="G34" s="137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37" t="e">
        <f>VLOOKUP(A35,ПТО!$A$39:$D$53,2,FALSE)</f>
        <v>#N/A</v>
      </c>
      <c r="G35" s="137"/>
      <c r="H35" s="42" t="e">
        <f>VLOOKUP(A35,ПТО!$A$39:$D$53,3,FALSE)</f>
        <v>#N/A</v>
      </c>
      <c r="I35" s="138" t="e">
        <f>VLOOKUP(A35,ПТО!$A$39:$D$53,4,FALSE)</f>
        <v>#N/A</v>
      </c>
      <c r="J35" s="138"/>
      <c r="K35" s="112"/>
      <c r="L35" s="160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37" t="e">
        <f>VLOOKUP(A36,ПТО!$A$39:$D$53,2,FALSE)</f>
        <v>#N/A</v>
      </c>
      <c r="G36" s="137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2"/>
      <c r="L36" s="16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37" t="e">
        <f>VLOOKUP(A37,ПТО!$A$39:$D$53,2,FALSE)</f>
        <v>#N/A</v>
      </c>
      <c r="G37" s="137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2"/>
      <c r="L37" s="16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37" t="e">
        <f>VLOOKUP(A38,ПТО!$A$39:$D$53,2,FALSE)</f>
        <v>#N/A</v>
      </c>
      <c r="G38" s="137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2"/>
      <c r="L38" s="16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37" t="e">
        <f>VLOOKUP(A39,ПТО!$A$39:$D$53,2,FALSE)</f>
        <v>#N/A</v>
      </c>
      <c r="G39" s="137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2"/>
      <c r="L39" s="16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37" t="e">
        <f>VLOOKUP(A40,ПТО!$A$39:$D$53,2,FALSE)</f>
        <v>#N/A</v>
      </c>
      <c r="G40" s="137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2"/>
      <c r="L40" s="16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37" t="e">
        <f>VLOOKUP(A41,ПТО!$A$39:$D$53,2,FALSE)</f>
        <v>#N/A</v>
      </c>
      <c r="G41" s="137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2"/>
      <c r="L41" s="16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37" t="e">
        <f>VLOOKUP(A42,ПТО!$A$39:$D$53,2,FALSE)</f>
        <v>#N/A</v>
      </c>
      <c r="G42" s="137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2"/>
      <c r="L42" s="16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36" t="str">
        <f>ПТО!A2</f>
        <v>Приобретение и установка таблички по пожарной безопасности.</v>
      </c>
      <c r="B43" s="136"/>
      <c r="C43" s="136"/>
      <c r="D43" s="136"/>
      <c r="E43" s="136"/>
      <c r="F43" s="137">
        <f>VLOOKUP(A43,ПТО!$A$2:$D$31,4,FALSE)</f>
        <v>250</v>
      </c>
      <c r="G43" s="137"/>
      <c r="H43" s="19" t="str">
        <f>VLOOKUP(A43,ПТО!$A$2:$D$31,2,FALSE)</f>
        <v>разово</v>
      </c>
      <c r="I43" s="138">
        <f>VLOOKUP(A43,ПТО!$A$2:$D$31,3,FALSE)</f>
        <v>1</v>
      </c>
      <c r="J43" s="138"/>
      <c r="K43" s="112"/>
      <c r="L43" s="160"/>
      <c r="M43" s="119"/>
      <c r="N43" s="112"/>
      <c r="O43" s="23" t="str">
        <f t="shared" si="1"/>
        <v>Приобретение и установка таблички по пожарной безопасности.</v>
      </c>
      <c r="R43" s="22" t="s">
        <v>72</v>
      </c>
    </row>
    <row r="44" spans="1:18" ht="51" customHeight="1" outlineLevel="1">
      <c r="A44" s="136" t="str">
        <f>ПТО!A3</f>
        <v>Замена прибора учета электрической энергии.</v>
      </c>
      <c r="B44" s="136"/>
      <c r="C44" s="136"/>
      <c r="D44" s="136"/>
      <c r="E44" s="136"/>
      <c r="F44" s="137">
        <f>VLOOKUP(A44,ПТО!$A$2:$D$31,4,FALSE)</f>
        <v>7209</v>
      </c>
      <c r="G44" s="137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2"/>
      <c r="L44" s="160"/>
      <c r="M44" s="119"/>
      <c r="N44" s="112"/>
      <c r="O44" s="23" t="str">
        <f t="shared" si="1"/>
        <v>Замена прибора учета электрической энергии.</v>
      </c>
      <c r="R44" s="22" t="s">
        <v>72</v>
      </c>
    </row>
    <row r="45" spans="1:18" ht="51" customHeight="1" outlineLevel="1">
      <c r="A45" s="136" t="str">
        <f>ПТО!A4</f>
        <v>Замена прибора учета ХВС.</v>
      </c>
      <c r="B45" s="136"/>
      <c r="C45" s="136"/>
      <c r="D45" s="136"/>
      <c r="E45" s="136"/>
      <c r="F45" s="137">
        <f>VLOOKUP(A45,ПТО!$A$2:$D$31,4,FALSE)</f>
        <v>1650</v>
      </c>
      <c r="G45" s="137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2"/>
      <c r="L45" s="160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hidden="1" customHeight="1" outlineLevel="1">
      <c r="A46" s="136">
        <f>ПТО!A5</f>
        <v>0</v>
      </c>
      <c r="B46" s="136"/>
      <c r="C46" s="136"/>
      <c r="D46" s="136"/>
      <c r="E46" s="136"/>
      <c r="F46" s="137" t="e">
        <f>VLOOKUP(A46,ПТО!$A$2:$D$31,4,FALSE)</f>
        <v>#N/A</v>
      </c>
      <c r="G46" s="137"/>
      <c r="H46" s="25" t="e">
        <f>VLOOKUP(A46,ПТО!$A$2:$D$31,2,FALSE)</f>
        <v>#N/A</v>
      </c>
      <c r="I46" s="138" t="e">
        <f>VLOOKUP(A46,ПТО!$A$2:$D$31,3,FALSE)</f>
        <v>#N/A</v>
      </c>
      <c r="J46" s="138"/>
      <c r="K46" s="112"/>
      <c r="L46" s="160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36">
        <f>ПТО!A6</f>
        <v>0</v>
      </c>
      <c r="B47" s="136"/>
      <c r="C47" s="136"/>
      <c r="D47" s="136"/>
      <c r="E47" s="136"/>
      <c r="F47" s="137" t="e">
        <f>VLOOKUP(A47,ПТО!$A$2:$D$31,4,FALSE)</f>
        <v>#N/A</v>
      </c>
      <c r="G47" s="137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12"/>
      <c r="L47" s="160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37" t="e">
        <f>VLOOKUP(A48,ПТО!$A$2:$D$31,4,FALSE)</f>
        <v>#N/A</v>
      </c>
      <c r="G48" s="137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2"/>
      <c r="L48" s="16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37" t="e">
        <f>VLOOKUP(A49,ПТО!$A$2:$D$31,4,FALSE)</f>
        <v>#N/A</v>
      </c>
      <c r="G49" s="137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2"/>
      <c r="L49" s="16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37" t="e">
        <f>VLOOKUP(A50,ПТО!$A$2:$D$31,4,FALSE)</f>
        <v>#N/A</v>
      </c>
      <c r="G50" s="137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2"/>
      <c r="L50" s="16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2"/>
      <c r="L51" s="16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2"/>
      <c r="L52" s="16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2"/>
      <c r="L53" s="16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2"/>
      <c r="L54" s="16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2"/>
      <c r="L55" s="16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2"/>
      <c r="L56" s="16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2"/>
      <c r="L57" s="16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2"/>
      <c r="L58" s="16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2"/>
      <c r="L59" s="16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2"/>
      <c r="L60" s="16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2"/>
      <c r="L61" s="16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2"/>
      <c r="L62" s="16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2"/>
      <c r="L63" s="16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2"/>
      <c r="L64" s="16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2"/>
      <c r="L65" s="16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2"/>
      <c r="L66" s="16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2"/>
      <c r="L67" s="16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2"/>
      <c r="L68" s="16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2"/>
      <c r="L69" s="16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2"/>
      <c r="L70" s="16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2"/>
      <c r="L72" s="16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4" t="s">
        <v>27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2"/>
      <c r="L75" s="143"/>
      <c r="M75" s="112"/>
      <c r="N75" s="112"/>
      <c r="O75" s="72" t="s">
        <v>98</v>
      </c>
    </row>
    <row r="76" spans="1:16384" ht="18.75" customHeight="1" outlineLevel="1">
      <c r="A76" s="154" t="s">
        <v>28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2"/>
      <c r="L76" s="143"/>
      <c r="M76" s="112"/>
      <c r="N76" s="112"/>
      <c r="O76" s="72" t="s">
        <v>99</v>
      </c>
    </row>
    <row r="77" spans="1:16384" ht="21.75" customHeight="1" outlineLevel="1">
      <c r="A77" s="154" t="s">
        <v>29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2"/>
      <c r="L77" s="143"/>
      <c r="M77" s="112"/>
      <c r="N77" s="112"/>
      <c r="O77" s="72" t="s">
        <v>100</v>
      </c>
    </row>
    <row r="78" spans="1:16384" ht="18.75" customHeight="1" outlineLevel="1">
      <c r="A78" s="154" t="s">
        <v>30</v>
      </c>
      <c r="B78" s="154"/>
      <c r="C78" s="154"/>
      <c r="D78" s="154"/>
      <c r="E78" s="154"/>
      <c r="F78" s="154"/>
      <c r="G78" s="154"/>
      <c r="H78" s="154"/>
      <c r="I78" s="154"/>
      <c r="J78" s="99">
        <f>VLOOKUP(O78,АО,3,FALSE)</f>
        <v>0</v>
      </c>
      <c r="K78" s="112"/>
      <c r="L78" s="143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9">
        <f t="shared" ref="J81:J90" si="2">VLOOKUP(O81,АО,3,FALSE)</f>
        <v>0</v>
      </c>
      <c r="K81" s="112"/>
      <c r="L81" s="161"/>
      <c r="M81" s="112"/>
      <c r="N81" s="112"/>
      <c r="O81" s="72" t="s">
        <v>102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9">
        <f t="shared" si="2"/>
        <v>0</v>
      </c>
      <c r="K82" s="112"/>
      <c r="L82" s="161"/>
      <c r="M82" s="112"/>
      <c r="N82" s="112"/>
      <c r="O82" s="72" t="s">
        <v>103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85292.53</v>
      </c>
      <c r="K83" s="112"/>
      <c r="L83" s="161"/>
      <c r="M83" s="112"/>
      <c r="N83" s="112"/>
      <c r="O83" s="72" t="s">
        <v>104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61"/>
      <c r="M84" s="112"/>
      <c r="N84" s="112"/>
      <c r="O84" s="72" t="s">
        <v>105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61"/>
      <c r="M85" s="112"/>
      <c r="N85" s="112"/>
      <c r="O85" s="72" t="s">
        <v>106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104583.92</v>
      </c>
      <c r="K86" s="112"/>
      <c r="L86" s="161"/>
      <c r="M86" s="112"/>
      <c r="N86" s="112"/>
      <c r="O86" s="72" t="s">
        <v>107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61"/>
      <c r="M87" s="112"/>
      <c r="N87" s="112"/>
      <c r="O87" s="72" t="s">
        <v>108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61"/>
      <c r="M88" s="112"/>
      <c r="N88" s="112"/>
      <c r="O88" s="72" t="s">
        <v>109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61"/>
      <c r="M89" s="112"/>
      <c r="N89" s="112"/>
      <c r="O89" s="72" t="s">
        <v>110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61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5" t="s">
        <v>48</v>
      </c>
      <c r="B93" s="145"/>
      <c r="C93" s="145"/>
      <c r="D93" s="148" t="s">
        <v>49</v>
      </c>
      <c r="E93" s="148"/>
      <c r="F93" s="10" t="s">
        <v>50</v>
      </c>
      <c r="G93" s="145" t="s">
        <v>51</v>
      </c>
      <c r="H93" s="145"/>
      <c r="I93" s="145"/>
      <c r="J93" s="145"/>
      <c r="K93" s="112"/>
      <c r="L93" s="112"/>
      <c r="M93" s="112"/>
      <c r="N93" s="112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6">
        <f>VLOOKUP("эл",АО,5,FALSE)</f>
        <v>9054.7099999999991</v>
      </c>
      <c r="H94" s="147"/>
      <c r="I94" s="147"/>
      <c r="J94" s="147"/>
      <c r="K94" s="1" t="str">
        <f>VLOOKUP("эл",АО,2,FALSE)</f>
        <v>Электроснабжение</v>
      </c>
      <c r="L94" s="162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7942.7280701754389</v>
      </c>
      <c r="L95" s="162"/>
      <c r="O95" s="1" t="s">
        <v>112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6713.92</v>
      </c>
      <c r="L96" s="162"/>
      <c r="O96" s="1" t="s">
        <v>113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2340.7899999999991</v>
      </c>
      <c r="L97" s="162"/>
      <c r="O97" s="1" t="s">
        <v>114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9054.7099999999991</v>
      </c>
      <c r="L98" s="162"/>
      <c r="O98" s="1" t="s">
        <v>115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9054.7099999999991</v>
      </c>
      <c r="L99" s="162"/>
      <c r="O99" s="1" t="s">
        <v>116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62"/>
      <c r="O100" s="1" t="s">
        <v>117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62"/>
      <c r="O101" s="1" t="s">
        <v>118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6">
        <f>VLOOKUP("хвс",АО,5,FALSE)</f>
        <v>27751.279999999999</v>
      </c>
      <c r="H102" s="147"/>
      <c r="I102" s="147"/>
      <c r="J102" s="147"/>
      <c r="L102" s="162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2051.0923872875092</v>
      </c>
      <c r="L103" s="162"/>
      <c r="O103" s="1" t="s">
        <v>121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20791.149999999994</v>
      </c>
      <c r="L104" s="162"/>
      <c r="O104" s="1" t="s">
        <v>122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6960.1300000000047</v>
      </c>
      <c r="L105" s="162"/>
      <c r="O105" s="1" t="s">
        <v>123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27751.279999999999</v>
      </c>
      <c r="L106" s="162"/>
      <c r="O106" s="1" t="s">
        <v>124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27751.279999999999</v>
      </c>
      <c r="L107" s="162"/>
      <c r="O107" s="1" t="s">
        <v>125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62"/>
      <c r="O108" s="1" t="s">
        <v>126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62"/>
      <c r="O109" s="1" t="s">
        <v>127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6">
        <f>VLOOKUP("воо",АО,5,FALSE)</f>
        <v>33270.32</v>
      </c>
      <c r="H110" s="147"/>
      <c r="I110" s="147"/>
      <c r="J110" s="147"/>
      <c r="L110" s="162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2156.2099805573557</v>
      </c>
      <c r="L111" s="162"/>
      <c r="O111" s="1" t="s">
        <v>129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23392.420000000002</v>
      </c>
      <c r="L112" s="162"/>
      <c r="O112" s="1" t="s">
        <v>130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9877.8999999999978</v>
      </c>
      <c r="L113" s="162"/>
      <c r="O113" s="1" t="s">
        <v>131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33270.32</v>
      </c>
      <c r="L114" s="162"/>
      <c r="O114" s="1" t="s">
        <v>132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33270.32</v>
      </c>
      <c r="L115" s="162"/>
      <c r="O115" s="1" t="s">
        <v>133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62"/>
      <c r="O116" s="1" t="s">
        <v>134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62"/>
      <c r="O117" s="1" t="s">
        <v>135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47">
        <f>IF(VLOOKUP("тко",АО,3,FALSE)&gt;0,VLOOKUP("тко",АО,3,FALSE),0)</f>
        <v>0</v>
      </c>
      <c r="E118" s="147"/>
      <c r="F118" s="13">
        <f>IF(VLOOKUP("тко",АО,3,FALSE)&gt;0,VLOOKUP("тко",АО,4,FALSE),0)</f>
        <v>0</v>
      </c>
      <c r="G118" s="146">
        <f>VLOOKUP("тко",АО,5,FALSE)</f>
        <v>0</v>
      </c>
      <c r="H118" s="147"/>
      <c r="I118" s="147"/>
      <c r="J118" s="147"/>
      <c r="L118" s="49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6">
        <f>VLOOKUP("гвс",АО,5,FALSE)</f>
        <v>0</v>
      </c>
      <c r="H126" s="147"/>
      <c r="I126" s="147"/>
      <c r="J126" s="147"/>
      <c r="L126" s="49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7"/>
      <c r="I134" s="147"/>
      <c r="J134" s="147"/>
      <c r="L134" s="49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169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4" t="s">
        <v>172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0</v>
      </c>
      <c r="O146" t="s">
        <v>171</v>
      </c>
    </row>
    <row r="149" spans="1:15" ht="52.5" customHeight="1">
      <c r="A149" s="140" t="s">
        <v>178</v>
      </c>
      <c r="B149" s="140"/>
      <c r="C149" s="140"/>
      <c r="D149" s="140"/>
      <c r="E149" s="140"/>
      <c r="F149" s="140"/>
      <c r="G149" s="140"/>
      <c r="H149" s="140"/>
      <c r="I149" s="140"/>
      <c r="J149" s="14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39" t="s">
        <v>179</v>
      </c>
      <c r="B154" s="139"/>
      <c r="C154" s="139"/>
      <c r="D154" s="139"/>
      <c r="E154" s="27">
        <f>ПТО!G1</f>
        <v>19361.66</v>
      </c>
    </row>
    <row r="155" spans="1:15" ht="34.5" customHeight="1">
      <c r="A155" s="141" t="s">
        <v>181</v>
      </c>
      <c r="B155" s="141"/>
      <c r="C155" s="141"/>
      <c r="D155" s="141"/>
      <c r="E155" s="28">
        <f>J13</f>
        <v>28238.940000000002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19</v>
      </c>
      <c r="B157" s="142"/>
      <c r="C157" s="142"/>
      <c r="D157" s="142"/>
      <c r="E157" s="142"/>
      <c r="F157" s="142" t="s">
        <v>20</v>
      </c>
      <c r="G157" s="142"/>
      <c r="H157" s="20" t="s">
        <v>57</v>
      </c>
      <c r="I157" s="142" t="s">
        <v>21</v>
      </c>
      <c r="J157" s="142"/>
    </row>
    <row r="158" spans="1:15" ht="29.25" customHeight="1">
      <c r="A158" s="136" t="str">
        <f t="shared" ref="A158:A163" si="14">IF(N158&gt;0,N158,0)</f>
        <v>Приобретение и установка таблички по пожарной безопасности.</v>
      </c>
      <c r="B158" s="136"/>
      <c r="C158" s="136"/>
      <c r="D158" s="136"/>
      <c r="E158" s="136"/>
      <c r="F158" s="137">
        <f t="shared" ref="F158:F163" si="15">IF(ISERROR(VLOOKUP(A158,$A$28:$J$72,6,FALSE)),0,VLOOKUP(A158,$A$28:$J$72,6,FALSE))</f>
        <v>250</v>
      </c>
      <c r="G158" s="137"/>
      <c r="H158" s="24" t="str">
        <f t="shared" ref="H158:H187" si="16">VLOOKUP(A158,$A$28:$J$72,8,FALSE)</f>
        <v>разово</v>
      </c>
      <c r="I158" s="138">
        <f t="shared" ref="I158:I161" si="17">VLOOKUP(A158,$A$28:$J$72,9,FALSE)</f>
        <v>1</v>
      </c>
      <c r="J158" s="138"/>
      <c r="M158" s="22" t="s">
        <v>72</v>
      </c>
      <c r="N158" s="1" t="str">
        <f t="array" ref="N158:N187">INDEX($O$43:$O$72,SMALL(IF($M$158=R43:R72,ROW(O43:O72)-42,""),ROW()-157))</f>
        <v>Приобретение и установка таблички по пожарной безопасности.</v>
      </c>
    </row>
    <row r="159" spans="1:15" ht="28.5" customHeight="1">
      <c r="A159" s="136" t="str">
        <f t="shared" si="14"/>
        <v>Замена прибора учета электрической энергии.</v>
      </c>
      <c r="B159" s="136"/>
      <c r="C159" s="136"/>
      <c r="D159" s="136"/>
      <c r="E159" s="136"/>
      <c r="F159" s="137">
        <f t="shared" si="15"/>
        <v>7209</v>
      </c>
      <c r="G159" s="137"/>
      <c r="H159" s="24" t="str">
        <f t="shared" si="16"/>
        <v>разово</v>
      </c>
      <c r="I159" s="138">
        <f t="shared" si="17"/>
        <v>1</v>
      </c>
      <c r="J159" s="138"/>
      <c r="M159" s="22" t="s">
        <v>72</v>
      </c>
      <c r="N159" s="1" t="str">
        <v>Замена прибора учета электрической энергии.</v>
      </c>
    </row>
    <row r="160" spans="1:15" ht="28.5" customHeight="1">
      <c r="A160" s="136" t="str">
        <f t="shared" si="14"/>
        <v>Замена прибора учета ХВС.</v>
      </c>
      <c r="B160" s="136"/>
      <c r="C160" s="136"/>
      <c r="D160" s="136"/>
      <c r="E160" s="136"/>
      <c r="F160" s="137">
        <f t="shared" si="15"/>
        <v>1650</v>
      </c>
      <c r="G160" s="137"/>
      <c r="H160" s="24" t="str">
        <f t="shared" si="16"/>
        <v>разово</v>
      </c>
      <c r="I160" s="138">
        <f t="shared" si="17"/>
        <v>1</v>
      </c>
      <c r="J160" s="138"/>
      <c r="M160" s="22" t="s">
        <v>72</v>
      </c>
      <c r="N160" s="1" t="str">
        <v>Замена прибора учета ХВС.</v>
      </c>
    </row>
    <row r="161" spans="1:14" ht="28.5" hidden="1" customHeight="1">
      <c r="A161" s="136">
        <f>IF(N161&gt;0,N161,0)</f>
        <v>0</v>
      </c>
      <c r="B161" s="136"/>
      <c r="C161" s="136"/>
      <c r="D161" s="136"/>
      <c r="E161" s="136"/>
      <c r="F161" s="137">
        <f t="shared" si="15"/>
        <v>0</v>
      </c>
      <c r="G161" s="137"/>
      <c r="H161" s="24" t="e">
        <f t="shared" si="16"/>
        <v>#N/A</v>
      </c>
      <c r="I161" s="138" t="e">
        <f t="shared" si="17"/>
        <v>#N/A</v>
      </c>
      <c r="J161" s="138"/>
      <c r="M161" s="22" t="s">
        <v>72</v>
      </c>
      <c r="N161" s="1">
        <v>0</v>
      </c>
    </row>
    <row r="162" spans="1:14" ht="28.5" hidden="1" customHeight="1">
      <c r="A162" s="136">
        <f t="shared" si="14"/>
        <v>0</v>
      </c>
      <c r="B162" s="136"/>
      <c r="C162" s="136"/>
      <c r="D162" s="136"/>
      <c r="E162" s="136"/>
      <c r="F162" s="137">
        <f t="shared" si="15"/>
        <v>0</v>
      </c>
      <c r="G162" s="137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72</v>
      </c>
      <c r="N162" s="1">
        <v>0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37">
        <f t="shared" si="15"/>
        <v>0</v>
      </c>
      <c r="G163" s="137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72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37">
        <f t="shared" ref="F164:F187" si="19">IF(ISERROR(VLOOKUP(A164,$A$28:$J$72,6,FALSE)),0,VLOOKUP(A164,$A$28:$J$72,6,FALSE))</f>
        <v>0</v>
      </c>
      <c r="G164" s="137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72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37">
        <f t="shared" si="19"/>
        <v>0</v>
      </c>
      <c r="G165" s="137"/>
      <c r="H165" s="29" t="e">
        <f t="shared" si="16"/>
        <v>#N/A</v>
      </c>
      <c r="I165" s="138" t="e">
        <f t="shared" si="20"/>
        <v>#N/A</v>
      </c>
      <c r="J165" s="138"/>
      <c r="M165" s="22" t="s">
        <v>72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37">
        <f t="shared" si="19"/>
        <v>0</v>
      </c>
      <c r="G166" s="137"/>
      <c r="H166" s="29" t="e">
        <f t="shared" si="16"/>
        <v>#N/A</v>
      </c>
      <c r="I166" s="138" t="e">
        <f t="shared" si="20"/>
        <v>#N/A</v>
      </c>
      <c r="J166" s="138"/>
      <c r="M166" s="22" t="s">
        <v>72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37">
        <f t="shared" si="19"/>
        <v>0</v>
      </c>
      <c r="G167" s="137"/>
      <c r="H167" s="29" t="e">
        <f t="shared" si="16"/>
        <v>#N/A</v>
      </c>
      <c r="I167" s="138" t="e">
        <f t="shared" si="20"/>
        <v>#N/A</v>
      </c>
      <c r="J167" s="138"/>
      <c r="M167" s="22" t="s">
        <v>72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37">
        <f t="shared" si="19"/>
        <v>0</v>
      </c>
      <c r="G168" s="137"/>
      <c r="H168" s="29" t="e">
        <f t="shared" si="16"/>
        <v>#N/A</v>
      </c>
      <c r="I168" s="138" t="e">
        <f t="shared" si="20"/>
        <v>#N/A</v>
      </c>
      <c r="J168" s="138"/>
      <c r="M168" s="22" t="s">
        <v>72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37">
        <f t="shared" si="19"/>
        <v>0</v>
      </c>
      <c r="G169" s="137"/>
      <c r="H169" s="29" t="e">
        <f t="shared" si="16"/>
        <v>#N/A</v>
      </c>
      <c r="I169" s="138" t="e">
        <f t="shared" si="20"/>
        <v>#N/A</v>
      </c>
      <c r="J169" s="138"/>
      <c r="M169" s="22" t="s">
        <v>72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37">
        <f t="shared" si="19"/>
        <v>0</v>
      </c>
      <c r="G170" s="137"/>
      <c r="H170" s="29" t="e">
        <f t="shared" si="16"/>
        <v>#N/A</v>
      </c>
      <c r="I170" s="138" t="e">
        <f t="shared" si="20"/>
        <v>#N/A</v>
      </c>
      <c r="J170" s="138"/>
      <c r="M170" s="22" t="s">
        <v>72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37">
        <f t="shared" si="19"/>
        <v>0</v>
      </c>
      <c r="G171" s="137"/>
      <c r="H171" s="29" t="e">
        <f t="shared" si="16"/>
        <v>#N/A</v>
      </c>
      <c r="I171" s="138" t="e">
        <f t="shared" si="20"/>
        <v>#N/A</v>
      </c>
      <c r="J171" s="138"/>
      <c r="M171" s="22" t="s">
        <v>72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37">
        <f t="shared" si="19"/>
        <v>0</v>
      </c>
      <c r="G172" s="137"/>
      <c r="H172" s="29" t="e">
        <f t="shared" si="16"/>
        <v>#N/A</v>
      </c>
      <c r="I172" s="138" t="e">
        <f t="shared" si="20"/>
        <v>#N/A</v>
      </c>
      <c r="J172" s="138"/>
      <c r="M172" s="22" t="s">
        <v>72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37">
        <f t="shared" si="19"/>
        <v>0</v>
      </c>
      <c r="G173" s="137"/>
      <c r="H173" s="29" t="e">
        <f t="shared" si="16"/>
        <v>#N/A</v>
      </c>
      <c r="I173" s="138" t="e">
        <f t="shared" si="20"/>
        <v>#N/A</v>
      </c>
      <c r="J173" s="138"/>
      <c r="M173" s="22" t="s">
        <v>72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37">
        <f t="shared" si="19"/>
        <v>0</v>
      </c>
      <c r="G174" s="137"/>
      <c r="H174" s="29" t="e">
        <f t="shared" si="16"/>
        <v>#N/A</v>
      </c>
      <c r="I174" s="138" t="e">
        <f t="shared" si="20"/>
        <v>#N/A</v>
      </c>
      <c r="J174" s="138"/>
      <c r="M174" s="22" t="s">
        <v>72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37">
        <f t="shared" si="19"/>
        <v>0</v>
      </c>
      <c r="G175" s="137"/>
      <c r="H175" s="29" t="e">
        <f t="shared" si="16"/>
        <v>#N/A</v>
      </c>
      <c r="I175" s="138" t="e">
        <f t="shared" si="20"/>
        <v>#N/A</v>
      </c>
      <c r="J175" s="138"/>
      <c r="M175" s="22" t="s">
        <v>72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37">
        <f t="shared" si="19"/>
        <v>0</v>
      </c>
      <c r="G176" s="137"/>
      <c r="H176" s="29" t="e">
        <f t="shared" si="16"/>
        <v>#N/A</v>
      </c>
      <c r="I176" s="138" t="e">
        <f t="shared" si="20"/>
        <v>#N/A</v>
      </c>
      <c r="J176" s="138"/>
      <c r="M176" s="22" t="s">
        <v>72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37">
        <f t="shared" si="19"/>
        <v>0</v>
      </c>
      <c r="G177" s="137"/>
      <c r="H177" s="29" t="e">
        <f t="shared" si="16"/>
        <v>#N/A</v>
      </c>
      <c r="I177" s="138" t="e">
        <f t="shared" si="20"/>
        <v>#N/A</v>
      </c>
      <c r="J177" s="138"/>
      <c r="M177" s="22" t="s">
        <v>72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37">
        <f t="shared" si="19"/>
        <v>0</v>
      </c>
      <c r="G178" s="137"/>
      <c r="H178" s="29" t="e">
        <f t="shared" si="16"/>
        <v>#N/A</v>
      </c>
      <c r="I178" s="138" t="e">
        <f t="shared" si="20"/>
        <v>#N/A</v>
      </c>
      <c r="J178" s="138"/>
      <c r="M178" s="22" t="s">
        <v>72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37">
        <f t="shared" si="19"/>
        <v>0</v>
      </c>
      <c r="G179" s="137"/>
      <c r="H179" s="29" t="e">
        <f t="shared" si="16"/>
        <v>#N/A</v>
      </c>
      <c r="I179" s="138" t="e">
        <f t="shared" si="20"/>
        <v>#N/A</v>
      </c>
      <c r="J179" s="138"/>
      <c r="M179" s="22" t="s">
        <v>72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37">
        <f t="shared" si="19"/>
        <v>0</v>
      </c>
      <c r="G180" s="137"/>
      <c r="H180" s="29" t="e">
        <f t="shared" si="16"/>
        <v>#N/A</v>
      </c>
      <c r="I180" s="138" t="e">
        <f t="shared" si="20"/>
        <v>#N/A</v>
      </c>
      <c r="J180" s="138"/>
      <c r="M180" s="22" t="s">
        <v>72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37">
        <f t="shared" si="19"/>
        <v>0</v>
      </c>
      <c r="G181" s="137"/>
      <c r="H181" s="29" t="e">
        <f t="shared" si="16"/>
        <v>#N/A</v>
      </c>
      <c r="I181" s="138" t="e">
        <f t="shared" si="20"/>
        <v>#N/A</v>
      </c>
      <c r="J181" s="138"/>
      <c r="M181" s="22" t="s">
        <v>72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37">
        <f t="shared" si="19"/>
        <v>0</v>
      </c>
      <c r="G182" s="137"/>
      <c r="H182" s="29" t="e">
        <f t="shared" si="16"/>
        <v>#N/A</v>
      </c>
      <c r="I182" s="138" t="e">
        <f t="shared" si="20"/>
        <v>#N/A</v>
      </c>
      <c r="J182" s="138"/>
      <c r="M182" s="22" t="s">
        <v>72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37">
        <f t="shared" si="19"/>
        <v>0</v>
      </c>
      <c r="G183" s="137"/>
      <c r="H183" s="29" t="e">
        <f t="shared" si="16"/>
        <v>#N/A</v>
      </c>
      <c r="I183" s="138" t="e">
        <f t="shared" si="20"/>
        <v>#N/A</v>
      </c>
      <c r="J183" s="138"/>
      <c r="M183" s="22" t="s">
        <v>72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37">
        <f t="shared" si="19"/>
        <v>0</v>
      </c>
      <c r="G184" s="137"/>
      <c r="H184" s="29" t="e">
        <f t="shared" si="16"/>
        <v>#N/A</v>
      </c>
      <c r="I184" s="138" t="e">
        <f t="shared" si="20"/>
        <v>#N/A</v>
      </c>
      <c r="J184" s="138"/>
      <c r="M184" s="22" t="s">
        <v>72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37">
        <f t="shared" si="19"/>
        <v>0</v>
      </c>
      <c r="G185" s="137"/>
      <c r="H185" s="29" t="e">
        <f t="shared" si="16"/>
        <v>#N/A</v>
      </c>
      <c r="I185" s="138" t="e">
        <f t="shared" si="20"/>
        <v>#N/A</v>
      </c>
      <c r="J185" s="138"/>
      <c r="M185" s="22" t="s">
        <v>72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37">
        <f t="shared" si="19"/>
        <v>0</v>
      </c>
      <c r="G186" s="137"/>
      <c r="H186" s="29" t="e">
        <f t="shared" si="16"/>
        <v>#N/A</v>
      </c>
      <c r="I186" s="138" t="e">
        <f t="shared" si="20"/>
        <v>#N/A</v>
      </c>
      <c r="J186" s="138"/>
      <c r="M186" s="22" t="s">
        <v>72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37">
        <f t="shared" si="19"/>
        <v>0</v>
      </c>
      <c r="G187" s="137"/>
      <c r="H187" s="29" t="e">
        <f t="shared" si="16"/>
        <v>#N/A</v>
      </c>
      <c r="I187" s="138" t="e">
        <f t="shared" si="20"/>
        <v>#N/A</v>
      </c>
      <c r="J187" s="138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39" t="s">
        <v>182</v>
      </c>
      <c r="B190" s="139"/>
      <c r="C190" s="139"/>
      <c r="D190" s="139"/>
      <c r="E190" s="27">
        <f>SUM(F158:G187)</f>
        <v>9109</v>
      </c>
    </row>
    <row r="191" spans="1:14" ht="51.75" customHeight="1">
      <c r="A191" s="139" t="s">
        <v>183</v>
      </c>
      <c r="B191" s="139"/>
      <c r="C191" s="139"/>
      <c r="D191" s="139"/>
      <c r="E191" s="27">
        <f>E190+E154-E155</f>
        <v>231.71999999999753</v>
      </c>
    </row>
    <row r="192" spans="1:14">
      <c r="A192" s="107" t="s">
        <v>173</v>
      </c>
    </row>
    <row r="193" spans="1:10" ht="62.25" customHeight="1">
      <c r="A193" s="164" t="s">
        <v>180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51">
        <f>ПТО!G12</f>
        <v>1200</v>
      </c>
      <c r="I194" s="52" t="s">
        <v>74</v>
      </c>
    </row>
    <row r="195" spans="1:10" ht="18.75" customHeight="1">
      <c r="A195" s="163" t="str">
        <f>ПТО!F13</f>
        <v xml:space="preserve">  -  ремонт подъезда</v>
      </c>
      <c r="B195" s="163"/>
      <c r="C195" s="163"/>
      <c r="D195" s="163"/>
      <c r="E195" s="163"/>
      <c r="F195" s="163"/>
      <c r="G195" s="163"/>
      <c r="H195" s="51">
        <f>ПТО!G13</f>
        <v>170000</v>
      </c>
      <c r="I195" s="52" t="s">
        <v>74</v>
      </c>
    </row>
    <row r="196" spans="1:10" ht="18.75" hidden="1" customHeight="1">
      <c r="A196" s="163">
        <f>ПТО!F14</f>
        <v>0</v>
      </c>
      <c r="B196" s="163"/>
      <c r="C196" s="163"/>
      <c r="D196" s="163"/>
      <c r="E196" s="163"/>
      <c r="F196" s="163"/>
      <c r="G196" s="163"/>
      <c r="H196" s="51">
        <f>ПТО!G14</f>
        <v>0</v>
      </c>
      <c r="I196" s="52" t="s">
        <v>74</v>
      </c>
    </row>
    <row r="197" spans="1:10" ht="18.75" hidden="1" customHeight="1">
      <c r="A197" s="163">
        <f>ПТО!F15</f>
        <v>0</v>
      </c>
      <c r="B197" s="163"/>
      <c r="C197" s="163"/>
      <c r="D197" s="163"/>
      <c r="E197" s="163"/>
      <c r="F197" s="163"/>
      <c r="G197" s="163"/>
      <c r="H197" s="51">
        <f>ПТО!G15</f>
        <v>0</v>
      </c>
      <c r="I197" s="52" t="s">
        <v>74</v>
      </c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51">
        <f>ПТО!G16</f>
        <v>0</v>
      </c>
      <c r="I198" s="54" t="s">
        <v>74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51">
        <f>ПТО!G17</f>
        <v>0</v>
      </c>
      <c r="I199" s="52" t="s">
        <v>74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51">
        <f>ПТО!G18</f>
        <v>0</v>
      </c>
      <c r="I200" s="52" t="s">
        <v>74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51">
        <f>ПТО!G19</f>
        <v>0</v>
      </c>
      <c r="I201" s="52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51">
        <f>ПТО!G20</f>
        <v>0</v>
      </c>
      <c r="I202" s="52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51">
        <f>ПТО!G21</f>
        <v>0</v>
      </c>
      <c r="I203" s="52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51">
        <f>ПТО!G22</f>
        <v>0</v>
      </c>
      <c r="I204" s="52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51">
        <f>ПТО!G23</f>
        <v>0</v>
      </c>
      <c r="I205" s="52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51">
        <f>ПТО!G24</f>
        <v>0</v>
      </c>
      <c r="I206" s="52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51">
        <f>ПТО!G25</f>
        <v>0</v>
      </c>
      <c r="I207" s="52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51">
        <f>ПТО!G26</f>
        <v>0</v>
      </c>
      <c r="I208" s="52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51">
        <f>ПТО!G27</f>
        <v>0</v>
      </c>
      <c r="I209" s="52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51">
        <f>ПТО!G28</f>
        <v>0</v>
      </c>
      <c r="I210" s="52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51">
        <f>ПТО!G29</f>
        <v>0</v>
      </c>
      <c r="I211" s="52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51">
        <f>ПТО!G30</f>
        <v>0</v>
      </c>
      <c r="I212" s="52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171200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179</v>
      </c>
      <c r="G1" s="104">
        <f>19361.66</f>
        <v>19361.66</v>
      </c>
    </row>
    <row r="2" spans="1:12" ht="18.75" customHeight="1">
      <c r="A2" s="128" t="s">
        <v>184</v>
      </c>
      <c r="B2" s="129" t="s">
        <v>185</v>
      </c>
      <c r="C2" s="130">
        <v>1</v>
      </c>
      <c r="D2" s="131">
        <v>250</v>
      </c>
      <c r="E2" s="125" t="s">
        <v>186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187</v>
      </c>
      <c r="B3" s="133" t="s">
        <v>185</v>
      </c>
      <c r="C3" s="122">
        <v>1</v>
      </c>
      <c r="D3" s="121">
        <v>7209</v>
      </c>
      <c r="E3" s="134" t="s">
        <v>189</v>
      </c>
      <c r="F3" s="30"/>
      <c r="G3" s="30"/>
      <c r="L3" s="33" t="str">
        <f t="shared" si="0"/>
        <v>ТР</v>
      </c>
    </row>
    <row r="4" spans="1:12" ht="18.75" customHeight="1">
      <c r="A4" s="46" t="s">
        <v>188</v>
      </c>
      <c r="B4" s="135" t="s">
        <v>185</v>
      </c>
      <c r="C4" s="43">
        <v>1</v>
      </c>
      <c r="D4" s="48">
        <v>1650</v>
      </c>
      <c r="E4" s="46" t="s">
        <v>190</v>
      </c>
      <c r="F4" s="30"/>
      <c r="G4" s="30"/>
      <c r="L4" s="33" t="str">
        <f t="shared" si="0"/>
        <v>ТР</v>
      </c>
    </row>
    <row r="5" spans="1:12" ht="18.75" customHeight="1">
      <c r="A5" s="46"/>
      <c r="B5" s="12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124"/>
      <c r="C6" s="43"/>
      <c r="D6" s="48"/>
      <c r="E6" s="125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180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15.75">
      <c r="A13" s="30"/>
      <c r="F13" s="126" t="s">
        <v>177</v>
      </c>
      <c r="G13" s="127">
        <v>170000</v>
      </c>
      <c r="L13" s="33">
        <f t="shared" si="0"/>
        <v>0</v>
      </c>
    </row>
    <row r="14" spans="1:12" ht="15.75">
      <c r="A14" s="30"/>
      <c r="F14" s="126"/>
      <c r="G14" s="127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14406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14406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40926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40926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24146.400000000001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24146.400000000001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9822.24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9822.24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4092.6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4092.6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17843.759999999998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17843.759999999998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QFY68wCRixsghC+F+YqfM5Rq9asmYx9LqlIE9Q6WkylDDlWiXT1Ima93DMwGghZM4i2MOx+VrckfzZvwDdAv+g==" saltValue="4VIGmhFP72xZNlMO/atP4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682.1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88110.180000000022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139168.89999999997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110929.95999999998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F1*3.45*12</f>
        <v>28238.940000000002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107374.24000000002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107374.24000000002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107374.24000000002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119904.83999999997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104</v>
      </c>
      <c r="B27" s="77" t="s">
        <v>4</v>
      </c>
      <c r="C27" s="88">
        <v>85292.53</v>
      </c>
      <c r="D27" s="83" t="s">
        <v>60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107</v>
      </c>
      <c r="B30" s="77" t="s">
        <v>18</v>
      </c>
      <c r="C30" s="88">
        <v>104583.92</v>
      </c>
      <c r="D30" s="83" t="s">
        <v>66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9054.7099999999991</v>
      </c>
      <c r="F37" s="96" t="s">
        <v>166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7942.7280701754389</v>
      </c>
      <c r="D38" s="96" t="s">
        <v>164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6713.92</v>
      </c>
      <c r="D39" s="96" t="s">
        <v>165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2340.7899999999991</v>
      </c>
      <c r="D40" s="82" t="s">
        <v>59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9054.7099999999991</v>
      </c>
      <c r="D41" s="82" t="s">
        <v>59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9054.7099999999991</v>
      </c>
      <c r="D42" s="82" t="s">
        <v>59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27751.279999999999</v>
      </c>
      <c r="F45" s="96" t="s">
        <v>166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2051.0923872875092</v>
      </c>
      <c r="D46" s="96" t="s">
        <v>167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20791.149999999994</v>
      </c>
      <c r="D47" s="96" t="s">
        <v>165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6960.1300000000047</v>
      </c>
      <c r="D48" s="82" t="s">
        <v>59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27751.279999999999</v>
      </c>
      <c r="D49" s="82" t="s">
        <v>59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27751.279999999999</v>
      </c>
      <c r="D50" s="82" t="s">
        <v>59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33270.32</v>
      </c>
      <c r="F53" s="96" t="s">
        <v>166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2156.2099805573557</v>
      </c>
      <c r="D54" s="96" t="s">
        <v>167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23392.420000000002</v>
      </c>
      <c r="D55" s="96" t="s">
        <v>165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9877.8999999999978</v>
      </c>
      <c r="D56" s="82" t="s">
        <v>59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33270.32</v>
      </c>
      <c r="D57" s="82" t="s">
        <v>59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33270.32</v>
      </c>
      <c r="D58" s="82" t="s">
        <v>59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2021-03-26T07:40:43Z</dcterms:modified>
</cp:coreProperties>
</file>