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9" i="1" l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F94" i="1"/>
  <c r="A97" i="1"/>
  <c r="A101" i="1"/>
  <c r="A102" i="1"/>
  <c r="A103" i="1"/>
  <c r="A107" i="1"/>
  <c r="A134" i="1"/>
  <c r="A135" i="1"/>
  <c r="A139" i="1"/>
  <c r="A138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<sst xmlns="http://schemas.openxmlformats.org/spreadsheetml/2006/main" count="545" uniqueCount="197">
  <si>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</si>
  <si>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</si>
  <si>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</si>
  <si>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</si>
  <si>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</si>
  <si>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</si>
  <si>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</si>
  <si>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</si>
  <si>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</si>
  <si>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</si>
  <si>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</si>
  <si>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</si>
  <si>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</si>
  <si>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</si>
  <si>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</si>
  <si>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</si>
  <si>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</si>
  <si>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</si>
  <si>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</si>
  <si>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</si>
  <si>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</si>
  <si>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</si>
  <si>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</si>
  <si>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</si>
  <si>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</si>
  <si>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</si>
  <si>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</si>
  <si>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</si>
  <si>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</si>
  <si>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</si>
  <si>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</si>
  <si>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</si>
  <si>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</si>
  <si>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</si>
  <si>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</si>
  <si>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</si>
  <si>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</si>
  <si>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</si>
  <si>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</si>
  <si>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</si>
  <si>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</si>
  <si>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</si>
  <si>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</si>
  <si>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</si>
  <si>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</si>
  <si>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</si>
  <si>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</si>
  <si>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</si>
  <si>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</si>
  <si>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</si>
  <si>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</si>
  <si>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</si>
  <si>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</si>
  <si>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</si>
  <si>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</si>
  <si>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</si>
  <si>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</si>
  <si>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</si>
  <si>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</si>
  <si>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</si>
  <si>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</si>
  <si>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</si>
  <si>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</si>
  <si>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</si>
  <si>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</si>
  <si>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</si>
  <si>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</si>
  <si>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</si>
  <si>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</si>
  <si>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</si>
  <si>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</si>
  <si>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</si>
  <si>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</si>
  <si>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</si>
  <si>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</si>
  <si>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</si>
  <si>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</si>
  <si>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</si>
  <si>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</si>
  <si>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</si>
  <si>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</si>
  <si>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</si>
  <si>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</si>
  <si>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</si>
  <si>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</si>
  <si>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</si>
  <si>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</si>
  <si>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</si>
  <si>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</si>
  <si>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</si>
  <si>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</si>
  <si>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</si>
  <si>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</si>
  <si>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</si>
  <si>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</si>
  <si>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</si>
  <si>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</si>
  <si>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</si>
  <si>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</si>
  <si>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</si>
  <si>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</si>
  <si>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</si>
  <si>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</si>
  <si>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</si>
  <si>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</si>
  <si>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</si>
  <si>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</si>
  <si>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</si>
  <si>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</si>
  <si>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</si>
  <si>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</si>
  <si>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</si>
  <si>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</si>
  <si>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</si>
  <si>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</si>
  <si>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</si>
  <si>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</si>
  <si>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</si>
  <si>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</si>
  <si>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</si>
  <si>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</si>
  <si>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</si>
  <si>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</si>
  <si>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</si>
  <si>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</si>
  <si>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</si>
  <si>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</si>
  <si>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</si>
  <si>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</si>
  <si>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</si>
  <si>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</si>
  <si>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</si>
  <si>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</si>
  <si>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</si>
  <si>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</si>
  <si>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</si>
  <si>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</si>
  <si>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</si>
  <si>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</si>
  <si>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</si>
  <si>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</si>
  <si>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</si>
  <si>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</si>
  <si>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</si>
  <si>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</si>
  <si>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</si>
  <si>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</si>
  <si>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</si>
  <si>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</si>
  <si>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</si>
  <si>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</si>
  <si>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</si>
  <si>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</si>
  <si>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</si>
  <si>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</si>
  <si>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</si>
  <si>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</si>
  <si>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</si>
  <si>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</si>
  <si>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</si>
  <si>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</si>
  <si>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</si>
  <si>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</si>
  <si>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</si>
  <si>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</si>
  <si>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</si>
  <si>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</si>
  <si>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</si>
  <si>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</si>
  <si>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</si>
  <si>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</si>
  <si>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</si>
  <si>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</si>
  <si>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</si>
  <si>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117</t>
  </si>
  <si>
    <t>Работы (услуги) по управлению многоквартирным домом</t>
  </si>
  <si>
    <t>ежемесячно</t>
  </si>
  <si>
    <t>с 1,01,2016 Т.Р. 3,45</t>
  </si>
  <si>
    <t>площадь дома</t>
  </si>
  <si>
    <t xml:space="preserve">  -  ремонт подъезда 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</si>
  <si>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</si>
  <si>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</si>
  <si>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117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</si>
  <si>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</si>
  <si>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</si>
  <si>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</si>
  <si>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</si>
  <si>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</si>
  <si>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</si>
  <si>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</si>
  <si>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</si>
  <si>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фланцевых втулок на теплообменнике ГВС в ИТП.</t>
  </si>
  <si>
    <t>АВР 2/20 от 10.06.2020</t>
  </si>
  <si>
    <t>Замена прибора учета ХВС.</t>
  </si>
  <si>
    <t>АВР 3/20 от 04.08.2020, счет №161 от 21.07.2020</t>
  </si>
  <si>
    <t>Замена общедомового прибора учета электрической энергии.</t>
  </si>
  <si>
    <t>АВР 4/20 от 07.07.2020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</si>
</sst>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4" fillId="0" borderId="0"/>
  </cellStyleXfs>
  <cellXfs count="168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center"/>
    </xf>
    <xf numFmtId="0" fontId="8" fillId="0" borderId="0" xfId="2" applyFill="1" applyBorder="1" applyAlignment="1"/>
    <xf numFmtId="4" fontId="20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/>
    <xf numFmtId="4" fontId="20" fillId="0" borderId="0" xfId="5" applyNumberFormat="1" applyFont="1" applyFill="1" applyBorder="1" applyAlignment="1"/>
    <xf numFmtId="0" fontId="20" fillId="0" borderId="0" xfId="5" applyFont="1" applyFill="1" applyBorder="1" applyAlignment="1">
      <alignment horizontal="center"/>
    </xf>
    <xf numFmtId="0" fontId="30" fillId="0" borderId="0" xfId="9" applyFo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3 4" xfId="6"/>
    <cellStyle name="Обычный 4" xfId="4"/>
    <cellStyle name="Обычный 5" xfId="5"/>
    <cellStyle name="Обычный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3"/>
      <c r="L1" s="113"/>
      <c r="M1" s="113"/>
      <c r="N1" s="113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13"/>
      <c r="L2" s="113"/>
      <c r="M2" s="113"/>
      <c r="N2" s="113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3"/>
      <c r="L3" s="113"/>
      <c r="M3" s="113"/>
      <c r="N3" s="113"/>
    </row>
    <row r="4" spans="1:18">
      <c r="A4" s="1" t="s">
        <v>0</v>
      </c>
      <c r="E4" s="121">
        <v>43831</v>
      </c>
      <c r="K4" s="113"/>
      <c r="L4" s="113"/>
      <c r="M4" s="113"/>
      <c r="N4" s="113"/>
    </row>
    <row r="5" spans="1:18">
      <c r="A5" s="1" t="s">
        <v>1</v>
      </c>
      <c r="E5" s="121">
        <v>44196</v>
      </c>
      <c r="K5" s="113"/>
      <c r="L5" s="113"/>
      <c r="M5" s="113"/>
      <c r="N5" s="113"/>
    </row>
    <row r="6" spans="1:18" ht="12" customHeight="1">
      <c r="E6" s="3"/>
      <c r="K6" s="113"/>
      <c r="L6" s="113"/>
      <c r="M6" s="113"/>
      <c r="N6" s="113"/>
    </row>
    <row r="7" spans="1:18">
      <c r="A7" s="11" t="s">
        <v>33</v>
      </c>
      <c r="K7" s="113"/>
      <c r="L7" s="113"/>
      <c r="M7" s="113"/>
      <c r="N7" s="113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3"/>
      <c r="L8" s="159"/>
      <c r="M8" s="113"/>
      <c r="N8" s="113"/>
      <c r="O8" s="73" t="s">
        <v>81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3"/>
      <c r="L9" s="159"/>
      <c r="M9" s="113"/>
      <c r="N9" s="113"/>
      <c r="O9" s="73" t="s">
        <v>82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72293.640000000014</v>
      </c>
      <c r="K10" s="113"/>
      <c r="L10" s="159"/>
      <c r="M10" s="113"/>
      <c r="N10" s="113"/>
      <c r="O10" s="73" t="s">
        <v>83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143402.71999999997</v>
      </c>
      <c r="K11" s="113"/>
      <c r="L11" s="159"/>
      <c r="M11" s="113"/>
      <c r="N11" s="113"/>
      <c r="O11" s="73" t="s">
        <v>84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115163.77999999997</v>
      </c>
      <c r="K12" s="113"/>
      <c r="L12" s="159"/>
      <c r="M12" s="113"/>
      <c r="N12" s="113"/>
      <c r="O12" s="73" t="s">
        <v>85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28238.940000000002</v>
      </c>
      <c r="K13" s="113"/>
      <c r="L13" s="159"/>
      <c r="M13" s="113"/>
      <c r="N13" s="113"/>
      <c r="O13" s="73" t="s">
        <v>86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13"/>
      <c r="L14" s="159"/>
      <c r="M14" s="113"/>
      <c r="N14" s="113"/>
      <c r="O14" s="73" t="s">
        <v>87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131367.47999999998</v>
      </c>
      <c r="K15" s="113"/>
      <c r="L15" s="159"/>
      <c r="M15" s="113"/>
      <c r="N15" s="113"/>
      <c r="O15" s="73" t="s">
        <v>88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131367.47999999998</v>
      </c>
      <c r="K16" s="113"/>
      <c r="L16" s="159"/>
      <c r="M16" s="113"/>
      <c r="N16" s="113"/>
      <c r="O16" s="73" t="s">
        <v>89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3"/>
      <c r="L17" s="159"/>
      <c r="M17" s="113"/>
      <c r="N17" s="113"/>
      <c r="O17" s="73" t="s">
        <v>90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3"/>
      <c r="L18" s="159"/>
      <c r="M18" s="113"/>
      <c r="N18" s="113"/>
      <c r="O18" s="73" t="s">
        <v>91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3"/>
      <c r="L19" s="159"/>
      <c r="M19" s="113"/>
      <c r="N19" s="113"/>
      <c r="O19" s="73" t="s">
        <v>92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3"/>
      <c r="L20" s="159"/>
      <c r="M20" s="113"/>
      <c r="N20" s="113"/>
      <c r="O20" s="73" t="s">
        <v>93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131367.47999999998</v>
      </c>
      <c r="K21" s="113"/>
      <c r="L21" s="159"/>
      <c r="M21" s="113"/>
      <c r="N21" s="113"/>
      <c r="O21" s="73" t="s">
        <v>94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3"/>
      <c r="L22" s="159"/>
      <c r="M22" s="113"/>
      <c r="N22" s="113"/>
      <c r="O22" s="73" t="s">
        <v>95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3"/>
      <c r="L23" s="159"/>
      <c r="M23" s="113"/>
      <c r="N23" s="113"/>
      <c r="O23" s="73" t="s">
        <v>96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84328.88</v>
      </c>
      <c r="K24" s="113"/>
      <c r="L24" s="159"/>
      <c r="M24" s="113"/>
      <c r="N24" s="113"/>
      <c r="O24" s="73" t="s">
        <v>97</v>
      </c>
    </row>
    <row r="25" spans="1:23">
      <c r="A25" s="4"/>
      <c r="K25" s="113"/>
      <c r="L25" s="113"/>
      <c r="M25" s="113"/>
      <c r="N25" s="113"/>
    </row>
    <row r="26" spans="1:23">
      <c r="A26" s="11" t="s">
        <v>32</v>
      </c>
      <c r="K26" s="113"/>
      <c r="L26" s="113"/>
      <c r="M26" s="113"/>
      <c r="N26" s="113"/>
    </row>
    <row r="27" spans="1:23" ht="92.25" customHeight="1" outlineLevel="1">
      <c r="A27" s="142" t="s">
        <v>19</v>
      </c>
      <c r="B27" s="142"/>
      <c r="C27" s="142"/>
      <c r="D27" s="142"/>
      <c r="E27" s="142"/>
      <c r="F27" s="142" t="s">
        <v>20</v>
      </c>
      <c r="G27" s="142"/>
      <c r="H27" s="5" t="s">
        <v>57</v>
      </c>
      <c r="I27" s="142" t="s">
        <v>21</v>
      </c>
      <c r="J27" s="142"/>
      <c r="K27" s="113"/>
      <c r="L27" s="160"/>
      <c r="M27" s="113"/>
      <c r="N27" s="113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37">
        <f>VLOOKUP(A28,ПТО!$A$39:$D$53,2,FALSE)</f>
        <v>8267.0400000000009</v>
      </c>
      <c r="G28" s="137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3"/>
      <c r="L28" s="160"/>
      <c r="M28" s="113"/>
      <c r="N28" s="113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37">
        <f>VLOOKUP(A29,ПТО!$A$39:$D$53,2,FALSE)</f>
        <v>40926</v>
      </c>
      <c r="G29" s="137"/>
      <c r="H29" s="44" t="str">
        <f>VLOOKUP(A29,ПТО!$A$39:$D$53,3,FALSE)</f>
        <v>Ежемесячно</v>
      </c>
      <c r="I29" s="138">
        <f>VLOOKUP(A29,ПТО!$A$39:$D$53,4,FALSE)</f>
        <v>12</v>
      </c>
      <c r="J29" s="138"/>
      <c r="K29" s="113"/>
      <c r="L29" s="160"/>
      <c r="M29" s="113"/>
      <c r="N29" s="113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37">
        <f>VLOOKUP(A30,ПТО!$A$39:$D$53,2,FALSE)</f>
        <v>32249.64</v>
      </c>
      <c r="G30" s="137"/>
      <c r="H30" s="44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3"/>
      <c r="L30" s="160"/>
      <c r="M30" s="113"/>
      <c r="N30" s="113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37">
        <f>VLOOKUP(A31,ПТО!$A$39:$D$53,2,FALSE)</f>
        <v>9822.24</v>
      </c>
      <c r="G31" s="137"/>
      <c r="H31" s="44" t="str">
        <f>VLOOKUP(A31,ПТО!$A$39:$D$53,3,FALSE)</f>
        <v>Ежемесячно</v>
      </c>
      <c r="I31" s="138">
        <f>VLOOKUP(A31,ПТО!$A$39:$D$53,4,FALSE)</f>
        <v>12</v>
      </c>
      <c r="J31" s="138"/>
      <c r="K31" s="113"/>
      <c r="L31" s="160"/>
      <c r="M31" s="113"/>
      <c r="N31" s="113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37" t="e">
        <f>VLOOKUP(A32,ПТО!$A$39:$D$53,2,FALSE)</f>
        <v>#N/A</v>
      </c>
      <c r="G32" s="137"/>
      <c r="H32" s="44" t="e">
        <f>VLOOKUP(A32,ПТО!$A$39:$D$53,3,FALSE)</f>
        <v>#N/A</v>
      </c>
      <c r="I32" s="138" t="e">
        <f>VLOOKUP(A32,ПТО!$A$39:$D$53,4,FALSE)</f>
        <v>#N/A</v>
      </c>
      <c r="J32" s="138"/>
      <c r="K32" s="113"/>
      <c r="L32" s="160"/>
      <c r="M32" s="113"/>
      <c r="N32" s="113"/>
      <c r="O32" s="23">
        <f t="shared" si="1"/>
        <v>0</v>
      </c>
      <c r="R32" s="1" t="s">
        <v>71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37">
        <f>VLOOKUP(A33,ПТО!$A$39:$D$53,2,FALSE)</f>
        <v>4092.6</v>
      </c>
      <c r="G33" s="137"/>
      <c r="H33" s="44" t="str">
        <f>VLOOKUP(A33,ПТО!$A$39:$D$53,3,FALSE)</f>
        <v>Круглосуточно</v>
      </c>
      <c r="I33" s="138">
        <f>VLOOKUP(A33,ПТО!$A$39:$D$53,4,FALSE)</f>
        <v>12</v>
      </c>
      <c r="J33" s="138"/>
      <c r="K33" s="113"/>
      <c r="L33" s="160"/>
      <c r="M33" s="113"/>
      <c r="N33" s="113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37">
        <f>VLOOKUP(A34,ПТО!$A$39:$D$53,2,FALSE)</f>
        <v>26356.32</v>
      </c>
      <c r="G34" s="137"/>
      <c r="H34" s="44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3"/>
      <c r="L34" s="160"/>
      <c r="M34" s="113"/>
      <c r="N34" s="113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37" t="e">
        <f>VLOOKUP(A35,ПТО!$A$39:$D$53,2,FALSE)</f>
        <v>#N/A</v>
      </c>
      <c r="G35" s="137"/>
      <c r="H35" s="44" t="e">
        <f>VLOOKUP(A35,ПТО!$A$39:$D$53,3,FALSE)</f>
        <v>#N/A</v>
      </c>
      <c r="I35" s="138" t="e">
        <f>VLOOKUP(A35,ПТО!$A$39:$D$53,4,FALSE)</f>
        <v>#N/A</v>
      </c>
      <c r="J35" s="138"/>
      <c r="K35" s="113"/>
      <c r="L35" s="160"/>
      <c r="M35" s="120"/>
      <c r="N35" s="113"/>
      <c r="O35" s="23">
        <f t="shared" si="1"/>
        <v>0</v>
      </c>
      <c r="R35" s="1" t="s">
        <v>71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37" t="e">
        <f>VLOOKUP(A36,ПТО!$A$39:$D$53,2,FALSE)</f>
        <v>#N/A</v>
      </c>
      <c r="G36" s="137"/>
      <c r="H36" s="44" t="e">
        <f>VLOOKUP(A36,ПТО!$A$39:$D$53,3,FALSE)</f>
        <v>#N/A</v>
      </c>
      <c r="I36" s="138" t="e">
        <f>VLOOKUP(A36,ПТО!$A$39:$D$53,4,FALSE)</f>
        <v>#N/A</v>
      </c>
      <c r="J36" s="138"/>
      <c r="K36" s="113"/>
      <c r="L36" s="160"/>
      <c r="M36" s="120"/>
      <c r="N36" s="113"/>
      <c r="O36" s="23">
        <f t="shared" si="1"/>
        <v>0</v>
      </c>
      <c r="R36" s="1" t="s">
        <v>71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37" t="e">
        <f>VLOOKUP(A37,ПТО!$A$39:$D$53,2,FALSE)</f>
        <v>#N/A</v>
      </c>
      <c r="G37" s="137"/>
      <c r="H37" s="44" t="e">
        <f>VLOOKUP(A37,ПТО!$A$39:$D$53,3,FALSE)</f>
        <v>#N/A</v>
      </c>
      <c r="I37" s="138" t="e">
        <f>VLOOKUP(A37,ПТО!$A$39:$D$53,4,FALSE)</f>
        <v>#N/A</v>
      </c>
      <c r="J37" s="138"/>
      <c r="K37" s="113"/>
      <c r="L37" s="160"/>
      <c r="M37" s="120"/>
      <c r="N37" s="113"/>
      <c r="O37" s="23">
        <f t="shared" si="1"/>
        <v>0</v>
      </c>
      <c r="R37" s="1" t="s">
        <v>71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37" t="e">
        <f>VLOOKUP(A38,ПТО!$A$39:$D$53,2,FALSE)</f>
        <v>#N/A</v>
      </c>
      <c r="G38" s="137"/>
      <c r="H38" s="44" t="e">
        <f>VLOOKUP(A38,ПТО!$A$39:$D$53,3,FALSE)</f>
        <v>#N/A</v>
      </c>
      <c r="I38" s="138" t="e">
        <f>VLOOKUP(A38,ПТО!$A$39:$D$53,4,FALSE)</f>
        <v>#N/A</v>
      </c>
      <c r="J38" s="138"/>
      <c r="K38" s="113"/>
      <c r="L38" s="160"/>
      <c r="M38" s="120"/>
      <c r="N38" s="113"/>
      <c r="O38" s="23">
        <f t="shared" si="1"/>
        <v>0</v>
      </c>
      <c r="R38" s="1" t="s">
        <v>71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37" t="e">
        <f>VLOOKUP(A39,ПТО!$A$39:$D$53,2,FALSE)</f>
        <v>#N/A</v>
      </c>
      <c r="G39" s="137"/>
      <c r="H39" s="44" t="e">
        <f>VLOOKUP(A39,ПТО!$A$39:$D$53,3,FALSE)</f>
        <v>#N/A</v>
      </c>
      <c r="I39" s="138" t="e">
        <f>VLOOKUP(A39,ПТО!$A$39:$D$53,4,FALSE)</f>
        <v>#N/A</v>
      </c>
      <c r="J39" s="138"/>
      <c r="K39" s="113"/>
      <c r="L39" s="160"/>
      <c r="M39" s="120"/>
      <c r="N39" s="113"/>
      <c r="O39" s="23">
        <f t="shared" si="1"/>
        <v>0</v>
      </c>
      <c r="R39" s="1" t="s">
        <v>71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37" t="e">
        <f>VLOOKUP(A40,ПТО!$A$39:$D$53,2,FALSE)</f>
        <v>#N/A</v>
      </c>
      <c r="G40" s="137"/>
      <c r="H40" s="44" t="e">
        <f>VLOOKUP(A40,ПТО!$A$39:$D$53,3,FALSE)</f>
        <v>#N/A</v>
      </c>
      <c r="I40" s="138" t="e">
        <f>VLOOKUP(A40,ПТО!$A$39:$D$53,4,FALSE)</f>
        <v>#N/A</v>
      </c>
      <c r="J40" s="138"/>
      <c r="K40" s="113"/>
      <c r="L40" s="160"/>
      <c r="M40" s="120"/>
      <c r="N40" s="113"/>
      <c r="O40" s="23">
        <f t="shared" si="1"/>
        <v>0</v>
      </c>
      <c r="R40" s="1" t="s">
        <v>71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37" t="e">
        <f>VLOOKUP(A41,ПТО!$A$39:$D$53,2,FALSE)</f>
        <v>#N/A</v>
      </c>
      <c r="G41" s="137"/>
      <c r="H41" s="44" t="e">
        <f>VLOOKUP(A41,ПТО!$A$39:$D$53,3,FALSE)</f>
        <v>#N/A</v>
      </c>
      <c r="I41" s="138" t="e">
        <f>VLOOKUP(A41,ПТО!$A$39:$D$53,4,FALSE)</f>
        <v>#N/A</v>
      </c>
      <c r="J41" s="138"/>
      <c r="K41" s="113"/>
      <c r="L41" s="160"/>
      <c r="M41" s="120"/>
      <c r="N41" s="113"/>
      <c r="O41" s="23">
        <f t="shared" si="1"/>
        <v>0</v>
      </c>
      <c r="R41" s="1" t="s">
        <v>71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37" t="e">
        <f>VLOOKUP(A42,ПТО!$A$39:$D$53,2,FALSE)</f>
        <v>#N/A</v>
      </c>
      <c r="G42" s="137"/>
      <c r="H42" s="44" t="e">
        <f>VLOOKUP(A42,ПТО!$A$39:$D$53,3,FALSE)</f>
        <v>#N/A</v>
      </c>
      <c r="I42" s="138" t="e">
        <f>VLOOKUP(A42,ПТО!$A$39:$D$53,4,FALSE)</f>
        <v>#N/A</v>
      </c>
      <c r="J42" s="138"/>
      <c r="K42" s="113"/>
      <c r="L42" s="160"/>
      <c r="M42" s="120"/>
      <c r="N42" s="113"/>
      <c r="O42" s="23">
        <f t="shared" si="1"/>
        <v>0</v>
      </c>
      <c r="R42" s="1" t="s">
        <v>71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37">
        <f>VLOOKUP(A43,ПТО!$A$2:$D$31,4,FALSE)</f>
        <v>4281.12</v>
      </c>
      <c r="G43" s="137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13"/>
      <c r="L43" s="160"/>
      <c r="M43" s="120"/>
      <c r="N43" s="113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6" t="str">
        <f>ПТО!A3</f>
        <v>Приобретение и установка таблички по пожарной безопасности.</v>
      </c>
      <c r="B44" s="136"/>
      <c r="C44" s="136"/>
      <c r="D44" s="136"/>
      <c r="E44" s="136"/>
      <c r="F44" s="137">
        <f>VLOOKUP(A44,ПТО!$A$2:$D$31,4,FALSE)</f>
        <v>250</v>
      </c>
      <c r="G44" s="137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3"/>
      <c r="L44" s="160"/>
      <c r="M44" s="120"/>
      <c r="N44" s="113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36" t="str">
        <f>ПТО!A4</f>
        <v>Замена фланцевых втулок на теплообменнике ГВС в ИТП.</v>
      </c>
      <c r="B45" s="136"/>
      <c r="C45" s="136"/>
      <c r="D45" s="136"/>
      <c r="E45" s="136"/>
      <c r="F45" s="137">
        <f>VLOOKUP(A45,ПТО!$A$2:$D$31,4,FALSE)</f>
        <v>1845</v>
      </c>
      <c r="G45" s="137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3"/>
      <c r="L45" s="160"/>
      <c r="M45" s="120"/>
      <c r="N45" s="113"/>
      <c r="O45" s="23" t="str">
        <f t="shared" si="1"/>
        <v>Замена фланцевых втулок на теплообменнике ГВС в ИТП.</v>
      </c>
      <c r="R45" s="22" t="s">
        <v>72</v>
      </c>
    </row>
    <row r="46" spans="1:18" ht="51" customHeight="1" outlineLevel="1">
      <c r="A46" s="136" t="str">
        <f>ПТО!A5</f>
        <v>Замена прибора учета ХВС.</v>
      </c>
      <c r="B46" s="136"/>
      <c r="C46" s="136"/>
      <c r="D46" s="136"/>
      <c r="E46" s="136"/>
      <c r="F46" s="137">
        <f>VLOOKUP(A46,ПТО!$A$2:$D$31,4,FALSE)</f>
        <v>1650</v>
      </c>
      <c r="G46" s="137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3"/>
      <c r="L46" s="160"/>
      <c r="M46" s="120"/>
      <c r="N46" s="113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36" t="str">
        <f>ПТО!A6</f>
        <v>Замена общедомового прибора учета электрической энергии.</v>
      </c>
      <c r="B47" s="136"/>
      <c r="C47" s="136"/>
      <c r="D47" s="136"/>
      <c r="E47" s="136"/>
      <c r="F47" s="137">
        <f>VLOOKUP(A47,ПТО!$A$2:$D$31,4,FALSE)</f>
        <v>14418</v>
      </c>
      <c r="G47" s="137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13"/>
      <c r="L47" s="160"/>
      <c r="M47" s="120"/>
      <c r="N47" s="113"/>
      <c r="O47" s="23" t="str">
        <f t="shared" si="1"/>
        <v>Замена общедомового прибора учета электрической энергии.</v>
      </c>
      <c r="R47" s="22" t="s">
        <v>72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37" t="e">
        <f>VLOOKUP(A48,ПТО!$A$2:$D$31,4,FALSE)</f>
        <v>#N/A</v>
      </c>
      <c r="G48" s="137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3"/>
      <c r="L48" s="160"/>
      <c r="M48" s="120"/>
      <c r="N48" s="113"/>
      <c r="O48" s="23">
        <f t="shared" si="1"/>
        <v>0</v>
      </c>
      <c r="R48" s="22" t="s">
        <v>72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37" t="e">
        <f>VLOOKUP(A49,ПТО!$A$2:$D$31,4,FALSE)</f>
        <v>#N/A</v>
      </c>
      <c r="G49" s="137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3"/>
      <c r="L49" s="160"/>
      <c r="M49" s="120"/>
      <c r="N49" s="113"/>
      <c r="O49" s="23">
        <f t="shared" si="1"/>
        <v>0</v>
      </c>
      <c r="R49" s="22" t="s">
        <v>72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37" t="e">
        <f>VLOOKUP(A50,ПТО!$A$2:$D$31,4,FALSE)</f>
        <v>#N/A</v>
      </c>
      <c r="G50" s="137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3"/>
      <c r="L50" s="160"/>
      <c r="M50" s="120"/>
      <c r="N50" s="113"/>
      <c r="O50" s="23">
        <f t="shared" si="1"/>
        <v>0</v>
      </c>
      <c r="R50" s="22" t="s">
        <v>72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3"/>
      <c r="L51" s="160"/>
      <c r="M51" s="120"/>
      <c r="N51" s="113"/>
      <c r="O51" s="23">
        <f t="shared" si="1"/>
        <v>0</v>
      </c>
      <c r="R51" s="22" t="s">
        <v>72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3"/>
      <c r="L52" s="160"/>
      <c r="M52" s="120"/>
      <c r="N52" s="113"/>
      <c r="O52" s="23">
        <f t="shared" si="1"/>
        <v>0</v>
      </c>
      <c r="R52" s="22" t="s">
        <v>72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3"/>
      <c r="L53" s="160"/>
      <c r="M53" s="120"/>
      <c r="N53" s="113"/>
      <c r="O53" s="23">
        <f t="shared" si="1"/>
        <v>0</v>
      </c>
      <c r="R53" s="22" t="s">
        <v>72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3"/>
      <c r="L54" s="160"/>
      <c r="M54" s="120"/>
      <c r="N54" s="113"/>
      <c r="O54" s="23">
        <f t="shared" si="1"/>
        <v>0</v>
      </c>
      <c r="R54" s="22" t="s">
        <v>72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3"/>
      <c r="L55" s="160"/>
      <c r="M55" s="120"/>
      <c r="N55" s="113"/>
      <c r="O55" s="23">
        <f t="shared" si="1"/>
        <v>0</v>
      </c>
      <c r="R55" s="22" t="s">
        <v>72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3"/>
      <c r="L56" s="160"/>
      <c r="M56" s="120"/>
      <c r="N56" s="113"/>
      <c r="O56" s="23">
        <f t="shared" si="1"/>
        <v>0</v>
      </c>
      <c r="R56" s="22" t="s">
        <v>72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3"/>
      <c r="L57" s="160"/>
      <c r="M57" s="120"/>
      <c r="N57" s="113"/>
      <c r="O57" s="23">
        <f t="shared" si="1"/>
        <v>0</v>
      </c>
      <c r="R57" s="22" t="s">
        <v>72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3"/>
      <c r="L58" s="160"/>
      <c r="M58" s="120"/>
      <c r="N58" s="113"/>
      <c r="O58" s="23">
        <f t="shared" si="1"/>
        <v>0</v>
      </c>
      <c r="R58" s="22" t="s">
        <v>72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3"/>
      <c r="L59" s="160"/>
      <c r="M59" s="120"/>
      <c r="N59" s="113"/>
      <c r="O59" s="23">
        <f t="shared" si="1"/>
        <v>0</v>
      </c>
      <c r="R59" s="22" t="s">
        <v>72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3"/>
      <c r="L60" s="160"/>
      <c r="M60" s="120"/>
      <c r="N60" s="113"/>
      <c r="O60" s="23">
        <f t="shared" si="1"/>
        <v>0</v>
      </c>
      <c r="R60" s="22" t="s">
        <v>72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3"/>
      <c r="L61" s="160"/>
      <c r="M61" s="120"/>
      <c r="N61" s="113"/>
      <c r="O61" s="23">
        <f t="shared" si="1"/>
        <v>0</v>
      </c>
      <c r="R61" s="22" t="s">
        <v>72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3"/>
      <c r="L62" s="160"/>
      <c r="M62" s="120"/>
      <c r="N62" s="113"/>
      <c r="O62" s="23">
        <f t="shared" si="1"/>
        <v>0</v>
      </c>
      <c r="R62" s="22" t="s">
        <v>72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3"/>
      <c r="L63" s="160"/>
      <c r="M63" s="120"/>
      <c r="N63" s="113"/>
      <c r="O63" s="23">
        <f t="shared" si="1"/>
        <v>0</v>
      </c>
      <c r="R63" s="22" t="s">
        <v>72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3"/>
      <c r="L64" s="160"/>
      <c r="M64" s="120"/>
      <c r="N64" s="113"/>
      <c r="O64" s="23">
        <f t="shared" si="1"/>
        <v>0</v>
      </c>
      <c r="R64" s="22" t="s">
        <v>72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3"/>
      <c r="L65" s="160"/>
      <c r="M65" s="120"/>
      <c r="N65" s="113"/>
      <c r="O65" s="23">
        <f t="shared" si="1"/>
        <v>0</v>
      </c>
      <c r="R65" s="22" t="s">
        <v>72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3"/>
      <c r="L66" s="160"/>
      <c r="M66" s="120"/>
      <c r="N66" s="113"/>
      <c r="O66" s="23">
        <f t="shared" si="1"/>
        <v>0</v>
      </c>
      <c r="R66" s="22" t="s">
        <v>72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3"/>
      <c r="L67" s="160"/>
      <c r="M67" s="120"/>
      <c r="N67" s="113"/>
      <c r="O67" s="23">
        <f t="shared" si="1"/>
        <v>0</v>
      </c>
      <c r="R67" s="22" t="s">
        <v>72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3"/>
      <c r="L68" s="160"/>
      <c r="M68" s="120"/>
      <c r="N68" s="113"/>
      <c r="O68" s="23">
        <f t="shared" si="1"/>
        <v>0</v>
      </c>
      <c r="R68" s="22" t="s">
        <v>72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3"/>
      <c r="L69" s="160"/>
      <c r="M69" s="120"/>
      <c r="N69" s="113"/>
      <c r="O69" s="23">
        <f t="shared" si="1"/>
        <v>0</v>
      </c>
      <c r="R69" s="22" t="s">
        <v>72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3"/>
      <c r="L70" s="160"/>
      <c r="M70" s="120"/>
      <c r="N70" s="113"/>
      <c r="O70" s="23">
        <f t="shared" si="1"/>
        <v>0</v>
      </c>
      <c r="R70" s="22" t="s">
        <v>72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20"/>
      <c r="L71" s="160"/>
      <c r="M71" s="120"/>
      <c r="N71" s="120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3"/>
      <c r="L72" s="160"/>
      <c r="M72" s="120"/>
      <c r="N72" s="113"/>
      <c r="O72" s="23">
        <f t="shared" si="1"/>
        <v>0</v>
      </c>
      <c r="R72" s="22" t="s">
        <v>72</v>
      </c>
    </row>
    <row r="73" spans="1:16384">
      <c r="A73" s="108" t="s">
        <v>173</v>
      </c>
      <c r="K73" s="113"/>
      <c r="L73" s="113"/>
      <c r="M73" s="113"/>
      <c r="N73" s="113"/>
    </row>
    <row r="74" spans="1:16384">
      <c r="A74" s="12" t="s">
        <v>31</v>
      </c>
      <c r="K74" s="113"/>
      <c r="L74" s="113"/>
      <c r="M74" s="113"/>
      <c r="N74" s="113"/>
    </row>
    <row r="75" spans="1:16384" ht="18.75" customHeight="1" outlineLevel="1">
      <c r="A75" s="154" t="s">
        <v>27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3"/>
      <c r="L75" s="143"/>
      <c r="M75" s="113"/>
      <c r="N75" s="113"/>
      <c r="O75" s="73" t="s">
        <v>98</v>
      </c>
    </row>
    <row r="76" spans="1:16384" ht="18.75" customHeight="1" outlineLevel="1">
      <c r="A76" s="154" t="s">
        <v>28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3"/>
      <c r="L76" s="143"/>
      <c r="M76" s="113"/>
      <c r="N76" s="113"/>
      <c r="O76" s="73" t="s">
        <v>99</v>
      </c>
    </row>
    <row r="77" spans="1:16384" ht="21.75" customHeight="1" outlineLevel="1">
      <c r="A77" s="154" t="s">
        <v>29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3"/>
      <c r="L77" s="143"/>
      <c r="M77" s="113"/>
      <c r="N77" s="113"/>
      <c r="O77" s="73" t="s">
        <v>100</v>
      </c>
    </row>
    <row r="78" spans="1:16384" ht="18.75" customHeight="1" outlineLevel="1">
      <c r="A78" s="154" t="s">
        <v>30</v>
      </c>
      <c r="B78" s="154"/>
      <c r="C78" s="154"/>
      <c r="D78" s="154"/>
      <c r="E78" s="154"/>
      <c r="F78" s="154"/>
      <c r="G78" s="154"/>
      <c r="H78" s="154"/>
      <c r="I78" s="154"/>
      <c r="J78" s="100">
        <f>VLOOKUP(O78,АО,3,FALSE)</f>
        <v>0</v>
      </c>
      <c r="K78" s="113"/>
      <c r="L78" s="143"/>
      <c r="M78" s="113"/>
      <c r="N78" s="113"/>
      <c r="O78" s="73" t="s">
        <v>101</v>
      </c>
    </row>
    <row r="79" spans="1:16384">
      <c r="A79" s="119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3"/>
      <c r="L79" s="113"/>
      <c r="M79" s="113"/>
      <c r="N79" s="113"/>
    </row>
    <row r="80" spans="1:16384">
      <c r="A80" s="11" t="s">
        <v>34</v>
      </c>
      <c r="K80" s="113"/>
      <c r="L80" s="113"/>
      <c r="M80" s="113"/>
      <c r="N80" s="113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100">
        <f t="shared" ref="J81:J90" si="2">VLOOKUP(O81,АО,3,FALSE)</f>
        <v>0</v>
      </c>
      <c r="K81" s="113"/>
      <c r="L81" s="161"/>
      <c r="M81" s="113"/>
      <c r="N81" s="113"/>
      <c r="O81" s="73" t="s">
        <v>102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100">
        <f t="shared" si="2"/>
        <v>0</v>
      </c>
      <c r="K82" s="113"/>
      <c r="L82" s="161"/>
      <c r="M82" s="113"/>
      <c r="N82" s="113"/>
      <c r="O82" s="73" t="s">
        <v>103</v>
      </c>
    </row>
    <row r="83" spans="1:15" outlineLevel="1">
      <c r="A83" s="151" t="s">
        <v>4</v>
      </c>
      <c r="B83" s="152"/>
      <c r="C83" s="152"/>
      <c r="D83" s="152"/>
      <c r="E83" s="152"/>
      <c r="F83" s="152"/>
      <c r="G83" s="152"/>
      <c r="H83" s="152"/>
      <c r="I83" s="153"/>
      <c r="J83" s="100">
        <f t="shared" si="2"/>
        <v>20540.03</v>
      </c>
      <c r="K83" s="113"/>
      <c r="L83" s="161"/>
      <c r="M83" s="113"/>
      <c r="N83" s="113"/>
      <c r="O83" s="73" t="s">
        <v>104</v>
      </c>
    </row>
    <row r="84" spans="1:15" outlineLevel="1">
      <c r="A84" s="151" t="s">
        <v>16</v>
      </c>
      <c r="B84" s="152"/>
      <c r="C84" s="152"/>
      <c r="D84" s="152"/>
      <c r="E84" s="152"/>
      <c r="F84" s="152"/>
      <c r="G84" s="152"/>
      <c r="H84" s="152"/>
      <c r="I84" s="153"/>
      <c r="J84" s="100">
        <f t="shared" si="2"/>
        <v>0</v>
      </c>
      <c r="K84" s="113"/>
      <c r="L84" s="161"/>
      <c r="M84" s="113"/>
      <c r="N84" s="113"/>
      <c r="O84" s="73" t="s">
        <v>105</v>
      </c>
    </row>
    <row r="85" spans="1:15" outlineLevel="1">
      <c r="A85" s="151" t="s">
        <v>17</v>
      </c>
      <c r="B85" s="152"/>
      <c r="C85" s="152"/>
      <c r="D85" s="152"/>
      <c r="E85" s="152"/>
      <c r="F85" s="152"/>
      <c r="G85" s="152"/>
      <c r="H85" s="152"/>
      <c r="I85" s="153"/>
      <c r="J85" s="100">
        <f t="shared" si="2"/>
        <v>0</v>
      </c>
      <c r="K85" s="113"/>
      <c r="L85" s="161"/>
      <c r="M85" s="113"/>
      <c r="N85" s="113"/>
      <c r="O85" s="73" t="s">
        <v>106</v>
      </c>
    </row>
    <row r="86" spans="1:15" outlineLevel="1">
      <c r="A86" s="151" t="s">
        <v>18</v>
      </c>
      <c r="B86" s="152"/>
      <c r="C86" s="152"/>
      <c r="D86" s="152"/>
      <c r="E86" s="152"/>
      <c r="F86" s="152"/>
      <c r="G86" s="152"/>
      <c r="H86" s="152"/>
      <c r="I86" s="153"/>
      <c r="J86" s="100">
        <f t="shared" si="2"/>
        <v>30644.26</v>
      </c>
      <c r="K86" s="113"/>
      <c r="L86" s="161"/>
      <c r="M86" s="113"/>
      <c r="N86" s="113"/>
      <c r="O86" s="73" t="s">
        <v>107</v>
      </c>
    </row>
    <row r="87" spans="1:15" ht="18.75" customHeight="1" outlineLevel="1">
      <c r="A87" s="151" t="s">
        <v>27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3"/>
      <c r="L87" s="161"/>
      <c r="M87" s="113"/>
      <c r="N87" s="113"/>
      <c r="O87" s="73" t="s">
        <v>108</v>
      </c>
    </row>
    <row r="88" spans="1:15" ht="18.75" customHeight="1" outlineLevel="1">
      <c r="A88" s="151" t="s">
        <v>28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3"/>
      <c r="L88" s="161"/>
      <c r="M88" s="113"/>
      <c r="N88" s="113"/>
      <c r="O88" s="73" t="s">
        <v>109</v>
      </c>
    </row>
    <row r="89" spans="1:15" ht="18.75" customHeight="1" outlineLevel="1">
      <c r="A89" s="151" t="s">
        <v>29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3"/>
      <c r="L89" s="161"/>
      <c r="M89" s="113"/>
      <c r="N89" s="113"/>
      <c r="O89" s="73" t="s">
        <v>110</v>
      </c>
    </row>
    <row r="90" spans="1:15" ht="18.75" customHeight="1" outlineLevel="1">
      <c r="A90" s="151" t="s">
        <v>30</v>
      </c>
      <c r="B90" s="152"/>
      <c r="C90" s="152"/>
      <c r="D90" s="152"/>
      <c r="E90" s="152"/>
      <c r="F90" s="152"/>
      <c r="G90" s="152"/>
      <c r="H90" s="152"/>
      <c r="I90" s="153"/>
      <c r="J90" s="100">
        <f t="shared" si="2"/>
        <v>0</v>
      </c>
      <c r="K90" s="113"/>
      <c r="L90" s="161"/>
      <c r="M90" s="113"/>
      <c r="N90" s="113"/>
      <c r="O90" s="73" t="s">
        <v>111</v>
      </c>
    </row>
    <row r="91" spans="1:15">
      <c r="A91" s="108" t="s">
        <v>173</v>
      </c>
      <c r="K91" s="113"/>
      <c r="L91" s="113"/>
      <c r="M91" s="113"/>
      <c r="N91" s="113"/>
    </row>
    <row r="92" spans="1:15">
      <c r="A92" s="11" t="s">
        <v>35</v>
      </c>
      <c r="K92" s="113"/>
      <c r="L92" s="113"/>
      <c r="M92" s="113"/>
      <c r="N92" s="113"/>
    </row>
    <row r="93" spans="1:15" ht="30.75" customHeight="1" outlineLevel="1">
      <c r="A93" s="145" t="s">
        <v>48</v>
      </c>
      <c r="B93" s="145"/>
      <c r="C93" s="145"/>
      <c r="D93" s="148" t="s">
        <v>49</v>
      </c>
      <c r="E93" s="148"/>
      <c r="F93" s="10" t="s">
        <v>50</v>
      </c>
      <c r="G93" s="145" t="s">
        <v>51</v>
      </c>
      <c r="H93" s="145"/>
      <c r="I93" s="145"/>
      <c r="J93" s="145"/>
      <c r="K93" s="113"/>
      <c r="L93" s="113"/>
      <c r="M93" s="113"/>
      <c r="N93" s="113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6">
        <f>VLOOKUP("эл",АО,5,FALSE)</f>
        <v>8360.49</v>
      </c>
      <c r="H94" s="147"/>
      <c r="I94" s="147"/>
      <c r="J94" s="147"/>
      <c r="K94" s="1" t="str">
        <f>VLOOKUP("эл",АО,2,FALSE)</f>
        <v>Электроснабжение</v>
      </c>
      <c r="L94" s="162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7333.7631578947376</v>
      </c>
      <c r="L95" s="162"/>
      <c r="O95" s="1" t="s">
        <v>112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7562.86</v>
      </c>
      <c r="L96" s="162"/>
      <c r="O96" s="1" t="s">
        <v>113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797.63000000000011</v>
      </c>
      <c r="L97" s="162"/>
      <c r="O97" s="1" t="s">
        <v>114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8360.49</v>
      </c>
      <c r="L98" s="162"/>
      <c r="O98" s="1" t="s">
        <v>115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8360.49</v>
      </c>
      <c r="L99" s="162"/>
      <c r="O99" s="1" t="s">
        <v>116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62"/>
      <c r="O100" s="1" t="s">
        <v>117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62"/>
      <c r="O101" s="1" t="s">
        <v>118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6">
        <f>VLOOKUP("хвс",АО,5,FALSE)</f>
        <v>36076.479999999996</v>
      </c>
      <c r="H102" s="147"/>
      <c r="I102" s="147"/>
      <c r="J102" s="147"/>
      <c r="L102" s="162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2666.4065040650403</v>
      </c>
      <c r="L103" s="162"/>
      <c r="O103" s="1" t="s">
        <v>121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31188.809999999998</v>
      </c>
      <c r="L104" s="162"/>
      <c r="O104" s="1" t="s">
        <v>122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4887.6699999999983</v>
      </c>
      <c r="L105" s="162"/>
      <c r="O105" s="1" t="s">
        <v>123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36076.479999999996</v>
      </c>
      <c r="L106" s="162"/>
      <c r="O106" s="1" t="s">
        <v>124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36076.479999999996</v>
      </c>
      <c r="L107" s="162"/>
      <c r="O107" s="1" t="s">
        <v>125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62"/>
      <c r="O108" s="1" t="s">
        <v>126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62"/>
      <c r="O109" s="1" t="s">
        <v>127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6">
        <f>VLOOKUP("воо",АО,5,FALSE)</f>
        <v>44018.029999999992</v>
      </c>
      <c r="H110" s="147"/>
      <c r="I110" s="147"/>
      <c r="J110" s="147"/>
      <c r="L110" s="162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2852.7563188593645</v>
      </c>
      <c r="L111" s="162"/>
      <c r="O111" s="1" t="s">
        <v>129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37581.289999999994</v>
      </c>
      <c r="L112" s="162"/>
      <c r="O112" s="1" t="s">
        <v>130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6436.739999999998</v>
      </c>
      <c r="L113" s="162"/>
      <c r="O113" s="1" t="s">
        <v>131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44018.029999999992</v>
      </c>
      <c r="L114" s="162"/>
      <c r="O114" s="1" t="s">
        <v>132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44018.029999999992</v>
      </c>
      <c r="L115" s="162"/>
      <c r="O115" s="1" t="s">
        <v>133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62"/>
      <c r="O116" s="1" t="s">
        <v>134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62"/>
      <c r="O117" s="1" t="s">
        <v>135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47">
        <f>IF(VLOOKUP("тко",АО,3,FALSE)&gt;0,VLOOKUP("тко",АО,3,FALSE),0)</f>
        <v>0</v>
      </c>
      <c r="E118" s="147"/>
      <c r="F118" s="13">
        <f>IF(VLOOKUP("тко",АО,3,FALSE)&gt;0,VLOOKUP("тко",АО,4,FALSE),0)</f>
        <v>0</v>
      </c>
      <c r="G118" s="146">
        <f>VLOOKUP("тко",АО,5,FALSE)</f>
        <v>0</v>
      </c>
      <c r="H118" s="147"/>
      <c r="I118" s="147"/>
      <c r="J118" s="147"/>
      <c r="L118" s="50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50"/>
      <c r="O119" s="1" t="s">
        <v>137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50"/>
      <c r="O120" s="1" t="s">
        <v>138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50"/>
      <c r="O121" s="1" t="s">
        <v>139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50"/>
      <c r="O122" s="1" t="s">
        <v>140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50"/>
      <c r="O123" s="1" t="s">
        <v>141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50"/>
      <c r="O124" s="1" t="s">
        <v>142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50"/>
      <c r="O125" s="1" t="s">
        <v>143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6">
        <f>VLOOKUP("гвс",АО,5,FALSE)</f>
        <v>0</v>
      </c>
      <c r="H126" s="147"/>
      <c r="I126" s="147"/>
      <c r="J126" s="147"/>
      <c r="L126" s="50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50"/>
      <c r="O127" s="1" t="s">
        <v>145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50"/>
      <c r="O128" s="1" t="s">
        <v>146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50"/>
      <c r="O129" s="1" t="s">
        <v>147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50"/>
      <c r="O130" s="1" t="s">
        <v>148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50"/>
      <c r="O131" s="1" t="s">
        <v>149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50"/>
      <c r="O132" s="1" t="s">
        <v>150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50"/>
      <c r="O133" s="1" t="s">
        <v>151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7"/>
      <c r="I134" s="147"/>
      <c r="J134" s="147"/>
      <c r="L134" s="50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50"/>
      <c r="O135" s="1" t="s">
        <v>153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50"/>
      <c r="O136" s="1" t="s">
        <v>154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50"/>
      <c r="O137" s="1" t="s">
        <v>155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50"/>
      <c r="O138" s="1" t="s">
        <v>156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50"/>
      <c r="O139" s="1" t="s">
        <v>157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50"/>
      <c r="O140" s="1" t="s">
        <v>158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50"/>
      <c r="O141" s="1" t="s">
        <v>159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169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4" t="s">
        <v>172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0</v>
      </c>
      <c r="O146" t="s">
        <v>171</v>
      </c>
    </row>
    <row r="149" spans="1:15" ht="52.5" customHeight="1">
      <c r="A149" s="140" t="s">
        <v>182</v>
      </c>
      <c r="B149" s="140"/>
      <c r="C149" s="140"/>
      <c r="D149" s="140"/>
      <c r="E149" s="140"/>
      <c r="F149" s="140"/>
      <c r="G149" s="140"/>
      <c r="H149" s="140"/>
      <c r="I149" s="140"/>
      <c r="J149" s="14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39" t="s">
        <v>183</v>
      </c>
      <c r="B154" s="139"/>
      <c r="C154" s="139"/>
      <c r="D154" s="139"/>
      <c r="E154" s="27">
        <f>ПТО!G1</f>
        <v>-10593.15</v>
      </c>
    </row>
    <row r="155" spans="1:15" ht="34.5" customHeight="1">
      <c r="A155" s="141" t="s">
        <v>185</v>
      </c>
      <c r="B155" s="141"/>
      <c r="C155" s="141"/>
      <c r="D155" s="141"/>
      <c r="E155" s="28">
        <f>J13</f>
        <v>28238.940000000002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19</v>
      </c>
      <c r="B157" s="142"/>
      <c r="C157" s="142"/>
      <c r="D157" s="142"/>
      <c r="E157" s="142"/>
      <c r="F157" s="142" t="s">
        <v>20</v>
      </c>
      <c r="G157" s="142"/>
      <c r="H157" s="20" t="s">
        <v>57</v>
      </c>
      <c r="I157" s="142" t="s">
        <v>21</v>
      </c>
      <c r="J157" s="142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37">
        <f t="shared" ref="F158:F163" si="15">IF(ISERROR(VLOOKUP(A158,$A$28:$J$72,6,FALSE)),0,VLOOKUP(A158,$A$28:$J$72,6,FALSE))</f>
        <v>4281.12</v>
      </c>
      <c r="G158" s="137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Приобретение и установка таблички по пожарной безопасности.</v>
      </c>
      <c r="B159" s="136"/>
      <c r="C159" s="136"/>
      <c r="D159" s="136"/>
      <c r="E159" s="136"/>
      <c r="F159" s="137">
        <f t="shared" si="15"/>
        <v>250</v>
      </c>
      <c r="G159" s="137"/>
      <c r="H159" s="24" t="str">
        <f t="shared" si="16"/>
        <v>разово</v>
      </c>
      <c r="I159" s="138">
        <f t="shared" si="17"/>
        <v>1</v>
      </c>
      <c r="J159" s="138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36" t="str">
        <f t="shared" si="14"/>
        <v>Замена фланцевых втулок на теплообменнике ГВС в ИТП.</v>
      </c>
      <c r="B160" s="136"/>
      <c r="C160" s="136"/>
      <c r="D160" s="136"/>
      <c r="E160" s="136"/>
      <c r="F160" s="137">
        <f t="shared" si="15"/>
        <v>1845</v>
      </c>
      <c r="G160" s="137"/>
      <c r="H160" s="24" t="str">
        <f t="shared" si="16"/>
        <v>разово</v>
      </c>
      <c r="I160" s="138">
        <f t="shared" si="17"/>
        <v>1</v>
      </c>
      <c r="J160" s="138"/>
      <c r="M160" s="22" t="s">
        <v>72</v>
      </c>
      <c r="N160" s="1" t="str">
        <v>Замена фланцевых втулок на теплообменнике ГВС в ИТП.</v>
      </c>
    </row>
    <row r="161" spans="1:14" ht="28.5" customHeight="1">
      <c r="A161" s="136" t="str">
        <f>IF(N161&gt;0,N161,0)</f>
        <v>Замена прибора учета ХВС.</v>
      </c>
      <c r="B161" s="136"/>
      <c r="C161" s="136"/>
      <c r="D161" s="136"/>
      <c r="E161" s="136"/>
      <c r="F161" s="137">
        <f t="shared" si="15"/>
        <v>1650</v>
      </c>
      <c r="G161" s="137"/>
      <c r="H161" s="24" t="str">
        <f t="shared" si="16"/>
        <v>разово</v>
      </c>
      <c r="I161" s="138">
        <f t="shared" si="17"/>
        <v>1</v>
      </c>
      <c r="J161" s="138"/>
      <c r="M161" s="22" t="s">
        <v>72</v>
      </c>
      <c r="N161" s="1" t="str">
        <v>Замена прибора учета ХВС.</v>
      </c>
    </row>
    <row r="162" spans="1:14" ht="28.5" customHeight="1">
      <c r="A162" s="136" t="str">
        <f t="shared" si="14"/>
        <v>Замена общедомового прибора учета электрической энергии.</v>
      </c>
      <c r="B162" s="136"/>
      <c r="C162" s="136"/>
      <c r="D162" s="136"/>
      <c r="E162" s="136"/>
      <c r="F162" s="137">
        <f t="shared" si="15"/>
        <v>14418</v>
      </c>
      <c r="G162" s="137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72</v>
      </c>
      <c r="N162" s="1" t="str">
        <v>Замена общедомового прибора учета электрической энергии.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37">
        <f t="shared" si="15"/>
        <v>0</v>
      </c>
      <c r="G163" s="137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72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37">
        <f t="shared" ref="F164:F187" si="19">IF(ISERROR(VLOOKUP(A164,$A$28:$J$72,6,FALSE)),0,VLOOKUP(A164,$A$28:$J$72,6,FALSE))</f>
        <v>0</v>
      </c>
      <c r="G164" s="137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72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37">
        <f t="shared" si="19"/>
        <v>0</v>
      </c>
      <c r="G165" s="137"/>
      <c r="H165" s="29" t="e">
        <f t="shared" si="16"/>
        <v>#N/A</v>
      </c>
      <c r="I165" s="138" t="e">
        <f t="shared" si="20"/>
        <v>#N/A</v>
      </c>
      <c r="J165" s="138"/>
      <c r="M165" s="22" t="s">
        <v>72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37">
        <f t="shared" si="19"/>
        <v>0</v>
      </c>
      <c r="G166" s="137"/>
      <c r="H166" s="29" t="e">
        <f t="shared" si="16"/>
        <v>#N/A</v>
      </c>
      <c r="I166" s="138" t="e">
        <f t="shared" si="20"/>
        <v>#N/A</v>
      </c>
      <c r="J166" s="138"/>
      <c r="M166" s="22" t="s">
        <v>72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37">
        <f t="shared" si="19"/>
        <v>0</v>
      </c>
      <c r="G167" s="137"/>
      <c r="H167" s="29" t="e">
        <f t="shared" si="16"/>
        <v>#N/A</v>
      </c>
      <c r="I167" s="138" t="e">
        <f t="shared" si="20"/>
        <v>#N/A</v>
      </c>
      <c r="J167" s="138"/>
      <c r="M167" s="22" t="s">
        <v>72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37">
        <f t="shared" si="19"/>
        <v>0</v>
      </c>
      <c r="G168" s="137"/>
      <c r="H168" s="29" t="e">
        <f t="shared" si="16"/>
        <v>#N/A</v>
      </c>
      <c r="I168" s="138" t="e">
        <f t="shared" si="20"/>
        <v>#N/A</v>
      </c>
      <c r="J168" s="138"/>
      <c r="M168" s="22" t="s">
        <v>72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37">
        <f t="shared" si="19"/>
        <v>0</v>
      </c>
      <c r="G169" s="137"/>
      <c r="H169" s="29" t="e">
        <f t="shared" si="16"/>
        <v>#N/A</v>
      </c>
      <c r="I169" s="138" t="e">
        <f t="shared" si="20"/>
        <v>#N/A</v>
      </c>
      <c r="J169" s="138"/>
      <c r="M169" s="22" t="s">
        <v>72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37">
        <f t="shared" si="19"/>
        <v>0</v>
      </c>
      <c r="G170" s="137"/>
      <c r="H170" s="29" t="e">
        <f t="shared" si="16"/>
        <v>#N/A</v>
      </c>
      <c r="I170" s="138" t="e">
        <f t="shared" si="20"/>
        <v>#N/A</v>
      </c>
      <c r="J170" s="138"/>
      <c r="M170" s="22" t="s">
        <v>72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37">
        <f t="shared" si="19"/>
        <v>0</v>
      </c>
      <c r="G171" s="137"/>
      <c r="H171" s="29" t="e">
        <f t="shared" si="16"/>
        <v>#N/A</v>
      </c>
      <c r="I171" s="138" t="e">
        <f t="shared" si="20"/>
        <v>#N/A</v>
      </c>
      <c r="J171" s="138"/>
      <c r="M171" s="22" t="s">
        <v>72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37">
        <f t="shared" si="19"/>
        <v>0</v>
      </c>
      <c r="G172" s="137"/>
      <c r="H172" s="29" t="e">
        <f t="shared" si="16"/>
        <v>#N/A</v>
      </c>
      <c r="I172" s="138" t="e">
        <f t="shared" si="20"/>
        <v>#N/A</v>
      </c>
      <c r="J172" s="138"/>
      <c r="M172" s="22" t="s">
        <v>72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37">
        <f t="shared" si="19"/>
        <v>0</v>
      </c>
      <c r="G173" s="137"/>
      <c r="H173" s="29" t="e">
        <f t="shared" si="16"/>
        <v>#N/A</v>
      </c>
      <c r="I173" s="138" t="e">
        <f t="shared" si="20"/>
        <v>#N/A</v>
      </c>
      <c r="J173" s="138"/>
      <c r="M173" s="22" t="s">
        <v>72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37">
        <f t="shared" si="19"/>
        <v>0</v>
      </c>
      <c r="G174" s="137"/>
      <c r="H174" s="29" t="e">
        <f t="shared" si="16"/>
        <v>#N/A</v>
      </c>
      <c r="I174" s="138" t="e">
        <f t="shared" si="20"/>
        <v>#N/A</v>
      </c>
      <c r="J174" s="138"/>
      <c r="M174" s="22" t="s">
        <v>72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37">
        <f t="shared" si="19"/>
        <v>0</v>
      </c>
      <c r="G175" s="137"/>
      <c r="H175" s="29" t="e">
        <f t="shared" si="16"/>
        <v>#N/A</v>
      </c>
      <c r="I175" s="138" t="e">
        <f t="shared" si="20"/>
        <v>#N/A</v>
      </c>
      <c r="J175" s="138"/>
      <c r="M175" s="22" t="s">
        <v>72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37">
        <f t="shared" si="19"/>
        <v>0</v>
      </c>
      <c r="G176" s="137"/>
      <c r="H176" s="29" t="e">
        <f t="shared" si="16"/>
        <v>#N/A</v>
      </c>
      <c r="I176" s="138" t="e">
        <f t="shared" si="20"/>
        <v>#N/A</v>
      </c>
      <c r="J176" s="138"/>
      <c r="M176" s="22" t="s">
        <v>72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37">
        <f t="shared" si="19"/>
        <v>0</v>
      </c>
      <c r="G177" s="137"/>
      <c r="H177" s="29" t="e">
        <f t="shared" si="16"/>
        <v>#N/A</v>
      </c>
      <c r="I177" s="138" t="e">
        <f t="shared" si="20"/>
        <v>#N/A</v>
      </c>
      <c r="J177" s="138"/>
      <c r="M177" s="22" t="s">
        <v>72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37">
        <f t="shared" si="19"/>
        <v>0</v>
      </c>
      <c r="G178" s="137"/>
      <c r="H178" s="29" t="e">
        <f t="shared" si="16"/>
        <v>#N/A</v>
      </c>
      <c r="I178" s="138" t="e">
        <f t="shared" si="20"/>
        <v>#N/A</v>
      </c>
      <c r="J178" s="138"/>
      <c r="M178" s="22" t="s">
        <v>72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37">
        <f t="shared" si="19"/>
        <v>0</v>
      </c>
      <c r="G179" s="137"/>
      <c r="H179" s="29" t="e">
        <f t="shared" si="16"/>
        <v>#N/A</v>
      </c>
      <c r="I179" s="138" t="e">
        <f t="shared" si="20"/>
        <v>#N/A</v>
      </c>
      <c r="J179" s="138"/>
      <c r="M179" s="22" t="s">
        <v>72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37">
        <f t="shared" si="19"/>
        <v>0</v>
      </c>
      <c r="G180" s="137"/>
      <c r="H180" s="29" t="e">
        <f t="shared" si="16"/>
        <v>#N/A</v>
      </c>
      <c r="I180" s="138" t="e">
        <f t="shared" si="20"/>
        <v>#N/A</v>
      </c>
      <c r="J180" s="138"/>
      <c r="M180" s="22" t="s">
        <v>72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37">
        <f t="shared" si="19"/>
        <v>0</v>
      </c>
      <c r="G181" s="137"/>
      <c r="H181" s="29" t="e">
        <f t="shared" si="16"/>
        <v>#N/A</v>
      </c>
      <c r="I181" s="138" t="e">
        <f t="shared" si="20"/>
        <v>#N/A</v>
      </c>
      <c r="J181" s="138"/>
      <c r="M181" s="22" t="s">
        <v>72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37">
        <f t="shared" si="19"/>
        <v>0</v>
      </c>
      <c r="G182" s="137"/>
      <c r="H182" s="29" t="e">
        <f t="shared" si="16"/>
        <v>#N/A</v>
      </c>
      <c r="I182" s="138" t="e">
        <f t="shared" si="20"/>
        <v>#N/A</v>
      </c>
      <c r="J182" s="138"/>
      <c r="M182" s="22" t="s">
        <v>72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37">
        <f t="shared" si="19"/>
        <v>0</v>
      </c>
      <c r="G183" s="137"/>
      <c r="H183" s="29" t="e">
        <f t="shared" si="16"/>
        <v>#N/A</v>
      </c>
      <c r="I183" s="138" t="e">
        <f t="shared" si="20"/>
        <v>#N/A</v>
      </c>
      <c r="J183" s="138"/>
      <c r="M183" s="22" t="s">
        <v>72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37">
        <f t="shared" si="19"/>
        <v>0</v>
      </c>
      <c r="G184" s="137"/>
      <c r="H184" s="29" t="e">
        <f t="shared" si="16"/>
        <v>#N/A</v>
      </c>
      <c r="I184" s="138" t="e">
        <f t="shared" si="20"/>
        <v>#N/A</v>
      </c>
      <c r="J184" s="138"/>
      <c r="M184" s="22" t="s">
        <v>72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37">
        <f t="shared" si="19"/>
        <v>0</v>
      </c>
      <c r="G185" s="137"/>
      <c r="H185" s="29" t="e">
        <f t="shared" si="16"/>
        <v>#N/A</v>
      </c>
      <c r="I185" s="138" t="e">
        <f t="shared" si="20"/>
        <v>#N/A</v>
      </c>
      <c r="J185" s="138"/>
      <c r="M185" s="22" t="s">
        <v>72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37">
        <f t="shared" si="19"/>
        <v>0</v>
      </c>
      <c r="G186" s="137"/>
      <c r="H186" s="29" t="e">
        <f t="shared" si="16"/>
        <v>#N/A</v>
      </c>
      <c r="I186" s="138" t="e">
        <f t="shared" si="20"/>
        <v>#N/A</v>
      </c>
      <c r="J186" s="138"/>
      <c r="M186" s="22" t="s">
        <v>72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37">
        <f t="shared" si="19"/>
        <v>0</v>
      </c>
      <c r="G187" s="137"/>
      <c r="H187" s="29" t="e">
        <f t="shared" si="16"/>
        <v>#N/A</v>
      </c>
      <c r="I187" s="138" t="e">
        <f t="shared" si="20"/>
        <v>#N/A</v>
      </c>
      <c r="J187" s="138"/>
      <c r="M187" s="22" t="s">
        <v>72</v>
      </c>
      <c r="N187" s="1">
        <v>0</v>
      </c>
    </row>
    <row r="188" spans="1:14" ht="29.25" customHeight="1">
      <c r="A188" s="108" t="s">
        <v>173</v>
      </c>
    </row>
    <row r="189" spans="1:14" ht="29.25" customHeight="1">
      <c r="A189" s="108" t="s">
        <v>173</v>
      </c>
    </row>
    <row r="190" spans="1:14" ht="36.75" customHeight="1">
      <c r="A190" s="139" t="s">
        <v>186</v>
      </c>
      <c r="B190" s="139"/>
      <c r="C190" s="139"/>
      <c r="D190" s="139"/>
      <c r="E190" s="27">
        <f>SUM(F158:G187)</f>
        <v>22444.12</v>
      </c>
    </row>
    <row r="191" spans="1:14" ht="51.75" customHeight="1">
      <c r="A191" s="139" t="s">
        <v>187</v>
      </c>
      <c r="B191" s="139"/>
      <c r="C191" s="139"/>
      <c r="D191" s="139"/>
      <c r="E191" s="27">
        <f>E190+E154-E155</f>
        <v>-16387.97</v>
      </c>
    </row>
    <row r="192" spans="1:14">
      <c r="A192" s="108" t="s">
        <v>173</v>
      </c>
    </row>
    <row r="193" spans="1:10" ht="62.25" customHeight="1">
      <c r="A193" s="164" t="s">
        <v>184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52">
        <f>ПТО!G12</f>
        <v>1200</v>
      </c>
      <c r="I194" s="53" t="s">
        <v>74</v>
      </c>
    </row>
    <row r="195" spans="1:10" ht="18.75" customHeight="1">
      <c r="A195" s="163" t="str">
        <f>ПТО!F13</f>
        <v xml:space="preserve">  -  техническое обслуживание охранной сигнализации</v>
      </c>
      <c r="B195" s="163"/>
      <c r="C195" s="163"/>
      <c r="D195" s="163"/>
      <c r="E195" s="163"/>
      <c r="F195" s="163"/>
      <c r="G195" s="163"/>
      <c r="H195" s="52">
        <f>ПТО!G13</f>
        <v>4300</v>
      </c>
      <c r="I195" s="53" t="s">
        <v>74</v>
      </c>
    </row>
    <row r="196" spans="1:10" ht="18.75" customHeight="1">
      <c r="A196" s="163" t="str">
        <f>ПТО!F14</f>
        <v xml:space="preserve">  -  ремонт подъезда </v>
      </c>
      <c r="B196" s="163"/>
      <c r="C196" s="163"/>
      <c r="D196" s="163"/>
      <c r="E196" s="163"/>
      <c r="F196" s="163"/>
      <c r="G196" s="163"/>
      <c r="H196" s="52">
        <f>ПТО!G14</f>
        <v>170000</v>
      </c>
      <c r="I196" s="53" t="s">
        <v>74</v>
      </c>
    </row>
    <row r="197" spans="1:10" ht="18.75" hidden="1" customHeight="1">
      <c r="A197" s="163">
        <f>ПТО!F15</f>
        <v>0</v>
      </c>
      <c r="B197" s="163"/>
      <c r="C197" s="163"/>
      <c r="D197" s="163"/>
      <c r="E197" s="163"/>
      <c r="F197" s="163"/>
      <c r="G197" s="163"/>
      <c r="H197" s="52">
        <f>ПТО!G15</f>
        <v>0</v>
      </c>
      <c r="I197" s="53" t="s">
        <v>74</v>
      </c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52">
        <f>ПТО!G16</f>
        <v>0</v>
      </c>
      <c r="I198" s="55" t="s">
        <v>74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52">
        <f>ПТО!G17</f>
        <v>0</v>
      </c>
      <c r="I199" s="53" t="s">
        <v>74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52">
        <f>ПТО!G18</f>
        <v>0</v>
      </c>
      <c r="I200" s="53" t="s">
        <v>74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52">
        <f>ПТО!G19</f>
        <v>0</v>
      </c>
      <c r="I201" s="53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52">
        <f>ПТО!G20</f>
        <v>0</v>
      </c>
      <c r="I202" s="53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52">
        <f>ПТО!G21</f>
        <v>0</v>
      </c>
      <c r="I203" s="53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52">
        <f>ПТО!G22</f>
        <v>0</v>
      </c>
      <c r="I204" s="53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52">
        <f>ПТО!G23</f>
        <v>0</v>
      </c>
      <c r="I205" s="53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52">
        <f>ПТО!G24</f>
        <v>0</v>
      </c>
      <c r="I206" s="53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52">
        <f>ПТО!G25</f>
        <v>0</v>
      </c>
      <c r="I207" s="53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52">
        <f>ПТО!G26</f>
        <v>0</v>
      </c>
      <c r="I208" s="53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52">
        <f>ПТО!G27</f>
        <v>0</v>
      </c>
      <c r="I209" s="53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52">
        <f>ПТО!G28</f>
        <v>0</v>
      </c>
      <c r="I210" s="53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52">
        <f>ПТО!G29</f>
        <v>0</v>
      </c>
      <c r="I211" s="53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52">
        <f>ПТО!G30</f>
        <v>0</v>
      </c>
      <c r="I212" s="53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52">
        <f>ПТО!G31</f>
        <v>0</v>
      </c>
      <c r="I213" s="53" t="s">
        <v>74</v>
      </c>
    </row>
    <row r="214" spans="1:9">
      <c r="A214" s="56" t="s">
        <v>75</v>
      </c>
      <c r="B214" s="57"/>
      <c r="C214" s="57"/>
      <c r="D214" s="57"/>
      <c r="E214" s="57"/>
      <c r="F214" s="57"/>
      <c r="G214" s="57"/>
      <c r="H214" s="58">
        <f>SUM(H194:H213)</f>
        <v>175500</v>
      </c>
      <c r="I214" s="59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2" sqref="A22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19</v>
      </c>
      <c r="B1" s="37" t="s">
        <v>57</v>
      </c>
      <c r="C1" s="37" t="s">
        <v>21</v>
      </c>
      <c r="D1" s="37" t="s">
        <v>20</v>
      </c>
      <c r="E1" s="36"/>
      <c r="F1" s="104" t="s">
        <v>183</v>
      </c>
      <c r="G1" s="105">
        <f>-10593.15</f>
        <v>-10593.15</v>
      </c>
    </row>
    <row r="2" spans="1:12" ht="18.75" customHeight="1">
      <c r="A2" s="122" t="s">
        <v>180</v>
      </c>
      <c r="B2" s="124" t="s">
        <v>176</v>
      </c>
      <c r="C2" s="124">
        <v>12</v>
      </c>
      <c r="D2" s="123">
        <v>4281.12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28" t="s">
        <v>188</v>
      </c>
      <c r="B3" s="129" t="s">
        <v>189</v>
      </c>
      <c r="C3" s="130">
        <v>1</v>
      </c>
      <c r="D3" s="131">
        <v>250</v>
      </c>
      <c r="E3" s="132" t="s">
        <v>190</v>
      </c>
      <c r="F3" s="31"/>
      <c r="G3" s="31"/>
      <c r="L3" s="35" t="str">
        <f t="shared" si="0"/>
        <v>ТР</v>
      </c>
    </row>
    <row r="4" spans="1:12" ht="18.75" customHeight="1">
      <c r="A4" s="133" t="s">
        <v>191</v>
      </c>
      <c r="B4" s="30" t="s">
        <v>189</v>
      </c>
      <c r="C4" s="30">
        <v>1</v>
      </c>
      <c r="D4" s="32">
        <v>1845</v>
      </c>
      <c r="E4" s="33" t="s">
        <v>192</v>
      </c>
      <c r="F4" s="31"/>
      <c r="G4" s="31"/>
      <c r="L4" s="35" t="str">
        <f t="shared" si="0"/>
        <v>ТР</v>
      </c>
    </row>
    <row r="5" spans="1:12" ht="18.75" customHeight="1">
      <c r="A5" s="47" t="s">
        <v>193</v>
      </c>
      <c r="B5" s="134" t="s">
        <v>189</v>
      </c>
      <c r="C5" s="45">
        <v>1</v>
      </c>
      <c r="D5" s="49">
        <v>1650</v>
      </c>
      <c r="E5" s="47" t="s">
        <v>194</v>
      </c>
      <c r="F5" s="47"/>
      <c r="G5" s="47"/>
      <c r="K5" s="49"/>
      <c r="L5" s="35" t="str">
        <f t="shared" si="0"/>
        <v>ТР</v>
      </c>
    </row>
    <row r="6" spans="1:12" ht="18.75" customHeight="1">
      <c r="A6" s="47" t="s">
        <v>195</v>
      </c>
      <c r="B6" s="135" t="s">
        <v>189</v>
      </c>
      <c r="C6" s="45">
        <v>1</v>
      </c>
      <c r="D6" s="49">
        <v>14418</v>
      </c>
      <c r="E6" s="47" t="s">
        <v>196</v>
      </c>
      <c r="F6" s="47"/>
      <c r="G6" s="47"/>
      <c r="K6" s="49"/>
      <c r="L6" s="35" t="str">
        <f t="shared" si="0"/>
        <v>ТР</v>
      </c>
    </row>
    <row r="7" spans="1:12" ht="18.75" customHeight="1">
      <c r="A7" s="47"/>
      <c r="B7" s="47"/>
      <c r="C7" s="47"/>
      <c r="D7" s="47"/>
      <c r="E7" s="47"/>
      <c r="F7" s="48"/>
      <c r="G7" s="48"/>
      <c r="K7" s="49"/>
      <c r="L7" s="35">
        <f t="shared" si="0"/>
        <v>0</v>
      </c>
    </row>
    <row r="8" spans="1:12" ht="18.75" customHeight="1">
      <c r="A8" s="48"/>
      <c r="B8" s="45"/>
      <c r="C8" s="45"/>
      <c r="D8" s="46"/>
      <c r="E8" s="48"/>
      <c r="F8" s="48"/>
      <c r="G8" s="48"/>
      <c r="K8" s="46"/>
      <c r="L8" s="35">
        <f t="shared" si="0"/>
        <v>0</v>
      </c>
    </row>
    <row r="9" spans="1:12">
      <c r="A9" s="47"/>
      <c r="B9" s="45"/>
      <c r="C9" s="45"/>
      <c r="D9" s="46"/>
      <c r="E9" s="47"/>
      <c r="F9" s="47"/>
      <c r="G9" s="47"/>
      <c r="K9" s="46"/>
      <c r="L9" s="35">
        <f t="shared" si="0"/>
        <v>0</v>
      </c>
    </row>
    <row r="10" spans="1:12">
      <c r="A10" s="101"/>
      <c r="D10" s="49"/>
      <c r="L10" s="35">
        <f t="shared" si="0"/>
        <v>0</v>
      </c>
    </row>
    <row r="11" spans="1:12" ht="94.5">
      <c r="A11" s="31"/>
      <c r="F11" s="115" t="s">
        <v>184</v>
      </c>
      <c r="G11" s="115"/>
      <c r="L11" s="35">
        <f t="shared" si="0"/>
        <v>0</v>
      </c>
    </row>
    <row r="12" spans="1:12" ht="31.5">
      <c r="A12" s="31"/>
      <c r="F12" s="116" t="s">
        <v>73</v>
      </c>
      <c r="G12" s="117">
        <v>1200</v>
      </c>
      <c r="L12" s="35">
        <f t="shared" si="0"/>
        <v>0</v>
      </c>
    </row>
    <row r="13" spans="1:12" ht="31.5">
      <c r="A13" s="31"/>
      <c r="F13" s="116" t="s">
        <v>181</v>
      </c>
      <c r="G13" s="117">
        <v>4300</v>
      </c>
      <c r="L13" s="35">
        <f t="shared" si="0"/>
        <v>0</v>
      </c>
    </row>
    <row r="14" spans="1:12" ht="15.75">
      <c r="A14" s="31"/>
      <c r="F14" s="126" t="s">
        <v>179</v>
      </c>
      <c r="G14" s="127">
        <v>170000</v>
      </c>
      <c r="L14" s="35">
        <f t="shared" si="0"/>
        <v>0</v>
      </c>
    </row>
    <row r="15" spans="1:12" ht="15.75">
      <c r="A15" s="31"/>
      <c r="F15" s="116"/>
      <c r="G15" s="117"/>
      <c r="L15" s="35">
        <f t="shared" si="0"/>
        <v>0</v>
      </c>
    </row>
    <row r="16" spans="1:12" ht="15.75">
      <c r="A16" s="31"/>
      <c r="F16" s="116"/>
      <c r="G16" s="118"/>
      <c r="L16" s="35">
        <f t="shared" si="0"/>
        <v>0</v>
      </c>
    </row>
    <row r="17" spans="1:12" ht="15.75">
      <c r="A17" s="31"/>
      <c r="F17" s="116"/>
      <c r="G17" s="117"/>
      <c r="L17" s="35">
        <f t="shared" si="0"/>
        <v>0</v>
      </c>
    </row>
    <row r="18" spans="1:12">
      <c r="A18" s="31"/>
      <c r="F18" s="107"/>
      <c r="L18" s="35">
        <f t="shared" si="0"/>
        <v>0</v>
      </c>
    </row>
    <row r="19" spans="1:12">
      <c r="A19" s="31"/>
      <c r="F19" s="107"/>
      <c r="L19" s="35">
        <f t="shared" si="0"/>
        <v>0</v>
      </c>
    </row>
    <row r="20" spans="1:12">
      <c r="A20" s="31"/>
      <c r="F20" s="107"/>
      <c r="L20" s="35">
        <f t="shared" si="0"/>
        <v>0</v>
      </c>
    </row>
    <row r="21" spans="1:12">
      <c r="F21" s="107"/>
      <c r="L21" s="35">
        <f t="shared" si="0"/>
        <v>0</v>
      </c>
    </row>
    <row r="22" spans="1:12">
      <c r="F22" s="107"/>
      <c r="L22" s="35">
        <f t="shared" si="0"/>
        <v>0</v>
      </c>
    </row>
    <row r="23" spans="1:12">
      <c r="F23" s="107"/>
      <c r="L23" s="35">
        <f t="shared" ref="L23:L31" si="1">IF(A23&gt;0,"ТР",0)</f>
        <v>0</v>
      </c>
    </row>
    <row r="24" spans="1:12">
      <c r="F24" s="107"/>
      <c r="L24" s="35">
        <f t="shared" si="1"/>
        <v>0</v>
      </c>
    </row>
    <row r="25" spans="1:12">
      <c r="F25" s="107"/>
      <c r="L25" s="35">
        <f t="shared" si="1"/>
        <v>0</v>
      </c>
    </row>
    <row r="26" spans="1:12">
      <c r="F26" s="107"/>
      <c r="L26" s="35">
        <f t="shared" si="1"/>
        <v>0</v>
      </c>
    </row>
    <row r="27" spans="1:12">
      <c r="F27" s="107"/>
      <c r="L27" s="35">
        <f t="shared" si="1"/>
        <v>0</v>
      </c>
    </row>
    <row r="28" spans="1:12">
      <c r="F28" s="107"/>
      <c r="L28" s="35">
        <f t="shared" si="1"/>
        <v>0</v>
      </c>
    </row>
    <row r="29" spans="1:12">
      <c r="F29" s="107"/>
      <c r="L29" s="35">
        <f t="shared" si="1"/>
        <v>0</v>
      </c>
    </row>
    <row r="30" spans="1:12">
      <c r="F30" s="107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3"/>
      <c r="I32" s="103"/>
    </row>
    <row r="39" spans="1:16" ht="31.5" customHeight="1">
      <c r="A39" s="39" t="s">
        <v>22</v>
      </c>
      <c r="B39" s="40">
        <v>8267.0400000000009</v>
      </c>
      <c r="C39" s="40" t="s">
        <v>68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8267.0400000000009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175</v>
      </c>
      <c r="B40" s="40">
        <v>40926</v>
      </c>
      <c r="C40" s="40" t="s">
        <v>68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3">
        <f t="shared" ref="N40:N53" si="4">B40</f>
        <v>40926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51">
      <c r="A41" s="39" t="s">
        <v>26</v>
      </c>
      <c r="B41" s="40">
        <v>32249.64</v>
      </c>
      <c r="C41" s="40" t="s">
        <v>69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3">
        <f t="shared" si="4"/>
        <v>32249.64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23</v>
      </c>
      <c r="B42" s="40">
        <v>9822.24</v>
      </c>
      <c r="C42" s="40" t="s">
        <v>68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9822.24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24</v>
      </c>
      <c r="B44" s="40">
        <v>4092.6</v>
      </c>
      <c r="C44" s="40" t="s">
        <v>70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4092.6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25</v>
      </c>
      <c r="B45" s="40">
        <v>26356.32</v>
      </c>
      <c r="C45" s="40" t="s">
        <v>69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26356.32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1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3"/>
      <c r="E65" s="103"/>
      <c r="F65" s="103"/>
      <c r="G65" s="103"/>
      <c r="H65" s="103"/>
      <c r="I65" s="103"/>
      <c r="J65" s="103"/>
      <c r="K65" s="103"/>
      <c r="L65" s="103"/>
      <c r="M65" s="103"/>
    </row>
    <row r="66" spans="4:13" ht="18.75" customHeight="1">
      <c r="D66" s="106"/>
      <c r="E66" s="52"/>
      <c r="F66" s="53"/>
      <c r="G66" s="106"/>
      <c r="H66" s="106"/>
      <c r="I66" s="106"/>
      <c r="J66" s="106"/>
      <c r="M66" s="1"/>
    </row>
    <row r="67" spans="4:13" ht="18.75" customHeight="1">
      <c r="D67" s="106"/>
      <c r="E67" s="52"/>
      <c r="F67" s="53"/>
      <c r="G67" s="106"/>
      <c r="H67" s="106"/>
      <c r="I67" s="106"/>
      <c r="J67" s="106"/>
      <c r="M67" s="1"/>
    </row>
    <row r="68" spans="4:13" ht="18.75" customHeight="1">
      <c r="D68" s="106"/>
      <c r="E68" s="52"/>
      <c r="F68" s="53"/>
      <c r="G68" s="106"/>
      <c r="H68" s="106"/>
      <c r="I68" s="106"/>
      <c r="J68" s="106"/>
      <c r="M68" s="1"/>
    </row>
    <row r="69" spans="4:13" ht="18.75" customHeight="1">
      <c r="D69" s="106"/>
      <c r="E69" s="52"/>
      <c r="F69" s="53"/>
      <c r="G69" s="106"/>
      <c r="H69" s="106"/>
      <c r="I69" s="106"/>
      <c r="J69" s="106"/>
      <c r="M69" s="1"/>
    </row>
    <row r="70" spans="4:13" ht="18.75" customHeight="1">
      <c r="D70" s="106"/>
      <c r="E70" s="54"/>
      <c r="F70" s="55"/>
      <c r="G70" s="106"/>
      <c r="H70" s="106"/>
      <c r="I70" s="106"/>
      <c r="J70" s="106"/>
      <c r="M70" s="1"/>
    </row>
    <row r="71" spans="4:13" ht="18.75" customHeight="1">
      <c r="D71" s="106"/>
      <c r="E71" s="52"/>
      <c r="F71" s="53"/>
      <c r="G71" s="106"/>
      <c r="H71" s="106"/>
      <c r="I71" s="106"/>
      <c r="J71" s="106"/>
      <c r="M71" s="1"/>
    </row>
  </sheetData>
  <sheetProtection algorithmName="SHA-512" hashValue="z9fY20Tcf6BXPuN28iHoBAm5eVV5Zg2Op0+OtCBiTK9ZsrB3GViyEhl+rcG59HwtL7aWO0pD+KwiM2U+DVRb3A==" saltValue="FmX8qpOKT9k0vJHAx2d/u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3" hidden="1" customWidth="1"/>
    <col min="2" max="2" width="94.7109375" style="63" bestFit="1" customWidth="1"/>
    <col min="3" max="3" width="25.85546875" style="63" customWidth="1"/>
    <col min="4" max="4" width="69.5703125" style="63" bestFit="1" customWidth="1"/>
    <col min="5" max="5" width="20.7109375" style="63" bestFit="1" customWidth="1"/>
    <col min="6" max="6" width="61.140625" style="63" customWidth="1"/>
    <col min="7" max="8" width="9.140625" style="63"/>
    <col min="9" max="9" width="10.140625" style="63" bestFit="1" customWidth="1"/>
    <col min="10" max="10" width="9.140625" style="63"/>
    <col min="11" max="11" width="11.28515625" style="63" bestFit="1" customWidth="1"/>
    <col min="12" max="12" width="69.5703125" style="63" bestFit="1" customWidth="1"/>
    <col min="13" max="16384" width="9.140625" style="63"/>
  </cols>
  <sheetData>
    <row r="1" spans="1:10" ht="15.75">
      <c r="A1" s="73"/>
      <c r="B1" s="74" t="s">
        <v>33</v>
      </c>
      <c r="E1" s="63" t="s">
        <v>178</v>
      </c>
      <c r="F1" s="63">
        <v>682.1</v>
      </c>
    </row>
    <row r="2" spans="1:10" ht="15.75" customHeight="1">
      <c r="A2" s="73" t="s">
        <v>81</v>
      </c>
      <c r="B2" s="75" t="s">
        <v>2</v>
      </c>
      <c r="C2" s="86">
        <v>0</v>
      </c>
      <c r="D2" s="84" t="s">
        <v>58</v>
      </c>
      <c r="E2" s="125" t="s">
        <v>177</v>
      </c>
      <c r="F2" s="64"/>
      <c r="G2" s="64"/>
      <c r="H2" s="64"/>
      <c r="I2" s="64"/>
      <c r="J2" s="64"/>
    </row>
    <row r="3" spans="1:10" ht="15.75" customHeight="1">
      <c r="A3" s="73" t="s">
        <v>82</v>
      </c>
      <c r="B3" s="75" t="s">
        <v>3</v>
      </c>
      <c r="C3" s="82">
        <v>0</v>
      </c>
      <c r="D3" s="83" t="s">
        <v>59</v>
      </c>
      <c r="E3" s="64"/>
      <c r="F3" s="64"/>
      <c r="G3" s="64"/>
      <c r="H3" s="64"/>
      <c r="I3" s="64"/>
      <c r="J3" s="64"/>
    </row>
    <row r="4" spans="1:10" ht="15.75" customHeight="1">
      <c r="A4" s="73" t="s">
        <v>83</v>
      </c>
      <c r="B4" s="75" t="s">
        <v>4</v>
      </c>
      <c r="C4" s="86">
        <v>72293.640000000014</v>
      </c>
      <c r="D4" s="84" t="s">
        <v>60</v>
      </c>
      <c r="E4" s="64"/>
      <c r="F4" s="64"/>
      <c r="G4" s="64"/>
      <c r="H4" s="64"/>
      <c r="I4" s="64"/>
      <c r="J4" s="64"/>
    </row>
    <row r="5" spans="1:10" ht="15.75" customHeight="1">
      <c r="A5" s="73" t="s">
        <v>84</v>
      </c>
      <c r="B5" s="75" t="s">
        <v>5</v>
      </c>
      <c r="C5" s="82">
        <f>SUM(C6:C8)</f>
        <v>143402.71999999997</v>
      </c>
      <c r="D5" s="83" t="s">
        <v>59</v>
      </c>
      <c r="E5" s="64"/>
      <c r="F5" s="64"/>
      <c r="G5" s="64"/>
      <c r="H5" s="64"/>
      <c r="I5" s="64"/>
      <c r="J5" s="64"/>
    </row>
    <row r="6" spans="1:10" ht="15.75" customHeight="1">
      <c r="A6" s="73" t="s">
        <v>85</v>
      </c>
      <c r="B6" s="75" t="s">
        <v>6</v>
      </c>
      <c r="C6" s="86">
        <v>115163.77999999997</v>
      </c>
      <c r="D6" s="84" t="s">
        <v>61</v>
      </c>
      <c r="E6" s="64"/>
      <c r="F6" s="64"/>
      <c r="G6" s="64"/>
      <c r="H6" s="64"/>
      <c r="I6" s="64"/>
      <c r="J6" s="64"/>
    </row>
    <row r="7" spans="1:10" ht="15.75" customHeight="1">
      <c r="A7" s="73" t="s">
        <v>86</v>
      </c>
      <c r="B7" s="75" t="s">
        <v>7</v>
      </c>
      <c r="C7" s="86">
        <f>F1*3.45*12</f>
        <v>28238.940000000002</v>
      </c>
      <c r="D7" s="84" t="s">
        <v>62</v>
      </c>
      <c r="E7" s="64"/>
      <c r="F7" s="64"/>
      <c r="G7" s="64"/>
      <c r="H7" s="64"/>
      <c r="I7" s="64"/>
      <c r="J7" s="64"/>
    </row>
    <row r="8" spans="1:10" ht="15.75" customHeight="1">
      <c r="A8" s="73" t="s">
        <v>87</v>
      </c>
      <c r="B8" s="75" t="s">
        <v>8</v>
      </c>
      <c r="C8" s="86">
        <v>0</v>
      </c>
      <c r="D8" s="84" t="s">
        <v>63</v>
      </c>
      <c r="E8" s="64"/>
      <c r="F8" s="64"/>
      <c r="G8" s="64"/>
      <c r="H8" s="64"/>
      <c r="I8" s="64"/>
      <c r="J8" s="64"/>
    </row>
    <row r="9" spans="1:10" ht="15.75" customHeight="1">
      <c r="A9" s="73" t="s">
        <v>88</v>
      </c>
      <c r="B9" s="75" t="s">
        <v>9</v>
      </c>
      <c r="C9" s="82">
        <f>SUM(C10:C14)</f>
        <v>131367.47999999998</v>
      </c>
      <c r="D9" s="83" t="s">
        <v>59</v>
      </c>
      <c r="E9" s="64"/>
      <c r="F9" s="64"/>
      <c r="G9" s="64"/>
      <c r="H9" s="64"/>
      <c r="I9" s="64"/>
      <c r="J9" s="64"/>
    </row>
    <row r="10" spans="1:10" ht="15.75" customHeight="1">
      <c r="A10" s="73" t="s">
        <v>89</v>
      </c>
      <c r="B10" s="75" t="s">
        <v>10</v>
      </c>
      <c r="C10" s="86">
        <v>131367.47999999998</v>
      </c>
      <c r="D10" s="84" t="s">
        <v>64</v>
      </c>
      <c r="E10" s="64"/>
      <c r="F10" s="64"/>
      <c r="G10" s="64"/>
      <c r="H10" s="64"/>
      <c r="I10" s="64"/>
      <c r="J10" s="64"/>
    </row>
    <row r="11" spans="1:10" ht="15.75" customHeight="1">
      <c r="A11" s="73" t="s">
        <v>90</v>
      </c>
      <c r="B11" s="75" t="s">
        <v>11</v>
      </c>
      <c r="C11" s="86">
        <v>0</v>
      </c>
      <c r="D11" s="84" t="s">
        <v>64</v>
      </c>
      <c r="E11" s="64"/>
      <c r="F11" s="64"/>
      <c r="G11" s="64"/>
      <c r="H11" s="64"/>
      <c r="I11" s="64"/>
      <c r="J11" s="64"/>
    </row>
    <row r="12" spans="1:10" ht="15.75" customHeight="1">
      <c r="A12" s="73" t="s">
        <v>91</v>
      </c>
      <c r="B12" s="75" t="s">
        <v>12</v>
      </c>
      <c r="C12" s="86">
        <v>0</v>
      </c>
      <c r="D12" s="84" t="s">
        <v>64</v>
      </c>
      <c r="E12" s="64"/>
      <c r="F12" s="64"/>
      <c r="G12" s="64"/>
      <c r="H12" s="64"/>
      <c r="I12" s="64"/>
      <c r="J12" s="64"/>
    </row>
    <row r="13" spans="1:10" ht="15.75" customHeight="1">
      <c r="A13" s="73" t="s">
        <v>92</v>
      </c>
      <c r="B13" s="75" t="s">
        <v>13</v>
      </c>
      <c r="C13" s="86">
        <v>0</v>
      </c>
      <c r="D13" s="84" t="s">
        <v>64</v>
      </c>
      <c r="E13" s="64"/>
      <c r="F13" s="64"/>
      <c r="G13" s="64"/>
      <c r="H13" s="64"/>
      <c r="I13" s="64"/>
      <c r="J13" s="64"/>
    </row>
    <row r="14" spans="1:10" ht="15.75" customHeight="1">
      <c r="A14" s="73" t="s">
        <v>93</v>
      </c>
      <c r="B14" s="75" t="s">
        <v>14</v>
      </c>
      <c r="C14" s="86">
        <v>0</v>
      </c>
      <c r="D14" s="84" t="s">
        <v>64</v>
      </c>
      <c r="E14" s="64"/>
      <c r="F14" s="64"/>
      <c r="G14" s="64"/>
      <c r="H14" s="64"/>
      <c r="I14" s="64"/>
      <c r="J14" s="64"/>
    </row>
    <row r="15" spans="1:10" ht="15.75" customHeight="1">
      <c r="A15" s="73" t="s">
        <v>94</v>
      </c>
      <c r="B15" s="75" t="s">
        <v>15</v>
      </c>
      <c r="C15" s="82">
        <f>C9</f>
        <v>131367.47999999998</v>
      </c>
      <c r="D15" s="83" t="s">
        <v>59</v>
      </c>
      <c r="E15" s="64"/>
      <c r="F15" s="64"/>
      <c r="G15" s="64"/>
      <c r="H15" s="64"/>
      <c r="I15" s="64"/>
      <c r="J15" s="64"/>
    </row>
    <row r="16" spans="1:10" ht="15.75" customHeight="1">
      <c r="A16" s="73" t="s">
        <v>95</v>
      </c>
      <c r="B16" s="75" t="s">
        <v>16</v>
      </c>
      <c r="C16" s="82">
        <f>IF(C2&gt;0,IF(C2+C9-C5&gt;0,C2+C9-C5,0),IF(C9-C5&gt;0,IF(C4+C5-C9&gt;0,0,C9-C5-C4),0))</f>
        <v>0</v>
      </c>
      <c r="D16" s="83" t="s">
        <v>59</v>
      </c>
      <c r="E16" s="64"/>
      <c r="F16" s="64"/>
      <c r="G16" s="64"/>
      <c r="H16" s="64"/>
      <c r="I16" s="64"/>
      <c r="J16" s="64"/>
    </row>
    <row r="17" spans="1:15" ht="15.75" customHeight="1">
      <c r="A17" s="73" t="s">
        <v>96</v>
      </c>
      <c r="B17" s="75" t="s">
        <v>17</v>
      </c>
      <c r="C17" s="82">
        <v>0</v>
      </c>
      <c r="D17" s="83" t="s">
        <v>59</v>
      </c>
      <c r="E17" s="64"/>
      <c r="F17" s="64"/>
      <c r="G17" s="64"/>
      <c r="H17" s="64"/>
      <c r="I17" s="64"/>
      <c r="J17" s="64"/>
    </row>
    <row r="18" spans="1:15" ht="15.75" customHeight="1">
      <c r="A18" s="73" t="s">
        <v>97</v>
      </c>
      <c r="B18" s="75" t="s">
        <v>18</v>
      </c>
      <c r="C18" s="82">
        <f>IF(C16&gt;0,0,IF(C4&gt;0,C4+C5-C9,C5-C2-C9))</f>
        <v>84328.88</v>
      </c>
      <c r="D18" s="83" t="s">
        <v>59</v>
      </c>
      <c r="E18" s="64"/>
      <c r="F18" s="64"/>
      <c r="G18" s="64"/>
      <c r="H18" s="64"/>
      <c r="I18" s="64"/>
      <c r="J18" s="64"/>
    </row>
    <row r="19" spans="1:15" ht="18.75">
      <c r="A19" s="76" t="s">
        <v>160</v>
      </c>
      <c r="B19" s="77" t="s">
        <v>31</v>
      </c>
      <c r="C19" s="66"/>
      <c r="D19" s="66"/>
      <c r="E19" s="66"/>
      <c r="F19" s="66"/>
      <c r="G19" s="66"/>
      <c r="H19" s="66"/>
      <c r="I19" s="66"/>
      <c r="J19" s="66"/>
      <c r="M19" s="66"/>
      <c r="N19" s="66"/>
      <c r="O19" s="66"/>
    </row>
    <row r="20" spans="1:15" ht="15.75" customHeight="1">
      <c r="A20" s="73" t="s">
        <v>98</v>
      </c>
      <c r="B20" s="75" t="s">
        <v>27</v>
      </c>
      <c r="C20" s="87">
        <v>0</v>
      </c>
      <c r="D20" s="84" t="s">
        <v>67</v>
      </c>
      <c r="E20" s="64"/>
      <c r="F20" s="64"/>
      <c r="G20" s="64"/>
      <c r="H20" s="64"/>
      <c r="I20" s="64"/>
      <c r="J20" s="64"/>
      <c r="M20" s="167"/>
      <c r="N20" s="65"/>
    </row>
    <row r="21" spans="1:15" ht="15.75" customHeight="1">
      <c r="A21" s="73" t="s">
        <v>99</v>
      </c>
      <c r="B21" s="75" t="s">
        <v>28</v>
      </c>
      <c r="C21" s="87">
        <v>0</v>
      </c>
      <c r="D21" s="84" t="s">
        <v>67</v>
      </c>
      <c r="E21" s="64"/>
      <c r="F21" s="64"/>
      <c r="G21" s="64"/>
      <c r="H21" s="64"/>
      <c r="I21" s="64"/>
      <c r="J21" s="64"/>
      <c r="M21" s="167"/>
      <c r="N21" s="65"/>
    </row>
    <row r="22" spans="1:15" ht="15.75" customHeight="1">
      <c r="A22" s="73" t="s">
        <v>100</v>
      </c>
      <c r="B22" s="75" t="s">
        <v>29</v>
      </c>
      <c r="C22" s="87">
        <v>0</v>
      </c>
      <c r="D22" s="84" t="s">
        <v>67</v>
      </c>
      <c r="E22" s="64"/>
      <c r="F22" s="64"/>
      <c r="G22" s="64"/>
      <c r="H22" s="64"/>
      <c r="I22" s="64"/>
      <c r="J22" s="64"/>
      <c r="M22" s="167"/>
      <c r="N22" s="65"/>
    </row>
    <row r="23" spans="1:15" ht="15.75" customHeight="1">
      <c r="A23" s="73" t="s">
        <v>101</v>
      </c>
      <c r="B23" s="75" t="s">
        <v>30</v>
      </c>
      <c r="C23" s="88">
        <v>0</v>
      </c>
      <c r="D23" s="84" t="s">
        <v>67</v>
      </c>
      <c r="E23" s="64"/>
      <c r="F23" s="64"/>
      <c r="G23" s="64"/>
      <c r="H23" s="64"/>
      <c r="I23" s="64"/>
      <c r="J23" s="64"/>
      <c r="M23" s="167"/>
      <c r="N23" s="65"/>
    </row>
    <row r="24" spans="1:15" ht="18.75">
      <c r="A24" s="76" t="s">
        <v>161</v>
      </c>
      <c r="B24" s="74" t="s">
        <v>34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</row>
    <row r="25" spans="1:15" ht="18.75" customHeight="1">
      <c r="A25" s="73" t="s">
        <v>102</v>
      </c>
      <c r="B25" s="78" t="s">
        <v>2</v>
      </c>
      <c r="C25" s="89">
        <v>0</v>
      </c>
      <c r="D25" s="84" t="s">
        <v>58</v>
      </c>
      <c r="E25" s="67"/>
      <c r="F25" s="67"/>
      <c r="G25" s="67"/>
      <c r="H25" s="67"/>
      <c r="I25" s="67"/>
      <c r="J25" s="67"/>
      <c r="M25" s="166"/>
      <c r="N25" s="66"/>
    </row>
    <row r="26" spans="1:15" ht="18.75" customHeight="1">
      <c r="A26" s="73" t="s">
        <v>103</v>
      </c>
      <c r="B26" s="78" t="s">
        <v>3</v>
      </c>
      <c r="C26" s="85">
        <v>0</v>
      </c>
      <c r="D26" s="83" t="s">
        <v>59</v>
      </c>
      <c r="E26" s="67"/>
      <c r="F26" s="67"/>
      <c r="G26" s="67"/>
      <c r="H26" s="67"/>
      <c r="I26" s="67"/>
      <c r="J26" s="67"/>
      <c r="M26" s="166"/>
      <c r="N26" s="66"/>
    </row>
    <row r="27" spans="1:15" ht="18.75" customHeight="1">
      <c r="A27" s="73" t="s">
        <v>104</v>
      </c>
      <c r="B27" s="78" t="s">
        <v>4</v>
      </c>
      <c r="C27" s="89">
        <v>20540.03</v>
      </c>
      <c r="D27" s="84" t="s">
        <v>60</v>
      </c>
      <c r="E27" s="67"/>
      <c r="F27" s="67"/>
      <c r="G27" s="67"/>
      <c r="H27" s="67"/>
      <c r="I27" s="67"/>
      <c r="J27" s="67"/>
      <c r="M27" s="166"/>
      <c r="N27" s="66"/>
    </row>
    <row r="28" spans="1:15" ht="18.75" customHeight="1">
      <c r="A28" s="73" t="s">
        <v>105</v>
      </c>
      <c r="B28" s="78" t="s">
        <v>16</v>
      </c>
      <c r="C28" s="89">
        <v>0</v>
      </c>
      <c r="D28" s="84" t="s">
        <v>65</v>
      </c>
      <c r="E28" s="67"/>
      <c r="F28" s="67"/>
      <c r="G28" s="67"/>
      <c r="H28" s="67"/>
      <c r="I28" s="67"/>
      <c r="J28" s="67"/>
      <c r="M28" s="166"/>
      <c r="N28" s="66"/>
    </row>
    <row r="29" spans="1:15" ht="18.75" customHeight="1">
      <c r="A29" s="73" t="s">
        <v>106</v>
      </c>
      <c r="B29" s="78" t="s">
        <v>17</v>
      </c>
      <c r="C29" s="85">
        <v>0</v>
      </c>
      <c r="D29" s="83" t="s">
        <v>59</v>
      </c>
      <c r="E29" s="67"/>
      <c r="F29" s="67"/>
      <c r="G29" s="67"/>
      <c r="H29" s="67"/>
      <c r="I29" s="67"/>
      <c r="J29" s="67"/>
      <c r="M29" s="166"/>
      <c r="N29" s="66"/>
    </row>
    <row r="30" spans="1:15" ht="18.75" customHeight="1">
      <c r="A30" s="73" t="s">
        <v>107</v>
      </c>
      <c r="B30" s="78" t="s">
        <v>18</v>
      </c>
      <c r="C30" s="89">
        <v>30644.26</v>
      </c>
      <c r="D30" s="84" t="s">
        <v>66</v>
      </c>
      <c r="E30" s="67"/>
      <c r="F30" s="67"/>
      <c r="G30" s="67"/>
      <c r="H30" s="67"/>
      <c r="I30" s="67"/>
      <c r="J30" s="67"/>
      <c r="M30" s="166"/>
      <c r="N30" s="66"/>
    </row>
    <row r="31" spans="1:15" ht="18.75" customHeight="1">
      <c r="A31" s="73" t="s">
        <v>108</v>
      </c>
      <c r="B31" s="78" t="s">
        <v>27</v>
      </c>
      <c r="C31" s="90">
        <v>0</v>
      </c>
      <c r="D31" s="84" t="s">
        <v>67</v>
      </c>
      <c r="E31" s="67"/>
      <c r="F31" s="67"/>
      <c r="G31" s="67"/>
      <c r="H31" s="67"/>
      <c r="I31" s="67"/>
      <c r="J31" s="67"/>
      <c r="M31" s="166"/>
      <c r="N31" s="66"/>
    </row>
    <row r="32" spans="1:15" ht="18.75" customHeight="1">
      <c r="A32" s="73" t="s">
        <v>109</v>
      </c>
      <c r="B32" s="78" t="s">
        <v>28</v>
      </c>
      <c r="C32" s="90">
        <v>0</v>
      </c>
      <c r="D32" s="84" t="s">
        <v>67</v>
      </c>
      <c r="E32" s="67"/>
      <c r="F32" s="67"/>
      <c r="G32" s="67"/>
      <c r="H32" s="67"/>
      <c r="I32" s="67"/>
      <c r="J32" s="67"/>
      <c r="M32" s="166"/>
      <c r="N32" s="66"/>
    </row>
    <row r="33" spans="1:15" ht="18.75" customHeight="1">
      <c r="A33" s="73" t="s">
        <v>110</v>
      </c>
      <c r="B33" s="78" t="s">
        <v>29</v>
      </c>
      <c r="C33" s="90">
        <v>0</v>
      </c>
      <c r="D33" s="84" t="s">
        <v>67</v>
      </c>
      <c r="E33" s="67"/>
      <c r="F33" s="67"/>
      <c r="G33" s="67"/>
      <c r="H33" s="67"/>
      <c r="I33" s="67"/>
      <c r="J33" s="67"/>
      <c r="M33" s="166"/>
      <c r="N33" s="66"/>
    </row>
    <row r="34" spans="1:15" ht="18.75" customHeight="1">
      <c r="A34" s="73" t="s">
        <v>111</v>
      </c>
      <c r="B34" s="78" t="s">
        <v>30</v>
      </c>
      <c r="C34" s="91">
        <v>0</v>
      </c>
      <c r="D34" s="84" t="s">
        <v>67</v>
      </c>
      <c r="E34" s="67"/>
      <c r="F34" s="67"/>
      <c r="G34" s="67"/>
      <c r="H34" s="67"/>
      <c r="I34" s="67"/>
      <c r="J34" s="67"/>
      <c r="M34" s="166"/>
      <c r="N34" s="66"/>
    </row>
    <row r="35" spans="1:15" ht="18.75">
      <c r="A35" s="76" t="s">
        <v>162</v>
      </c>
      <c r="B35" s="74" t="s">
        <v>35</v>
      </c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</row>
    <row r="36" spans="1:15" ht="47.25">
      <c r="A36" s="76" t="s">
        <v>163</v>
      </c>
      <c r="B36" s="79" t="s">
        <v>48</v>
      </c>
      <c r="C36" s="95" t="s">
        <v>49</v>
      </c>
      <c r="D36" s="79" t="s">
        <v>50</v>
      </c>
      <c r="E36" s="79" t="s">
        <v>51</v>
      </c>
      <c r="G36" s="68"/>
      <c r="H36" s="68"/>
      <c r="I36" s="68"/>
      <c r="L36" s="66"/>
      <c r="M36" s="66"/>
      <c r="N36" s="66"/>
      <c r="O36" s="66"/>
    </row>
    <row r="37" spans="1:15" ht="18.75">
      <c r="A37" s="76" t="s">
        <v>119</v>
      </c>
      <c r="B37" s="80" t="s">
        <v>53</v>
      </c>
      <c r="C37" s="99" t="str">
        <f>IF(E37&gt;0,"Предоставляется",0)</f>
        <v>Предоставляется</v>
      </c>
      <c r="D37" s="99" t="s">
        <v>52</v>
      </c>
      <c r="E37" s="98">
        <v>8360.49</v>
      </c>
      <c r="F37" s="97" t="s">
        <v>166</v>
      </c>
      <c r="G37" s="69"/>
      <c r="H37" s="69"/>
      <c r="I37" s="69"/>
      <c r="L37" s="66"/>
      <c r="M37" s="165"/>
      <c r="N37" s="66"/>
      <c r="O37" s="66"/>
    </row>
    <row r="38" spans="1:15" ht="18.75" customHeight="1">
      <c r="A38" s="73" t="s">
        <v>112</v>
      </c>
      <c r="B38" s="81" t="s">
        <v>37</v>
      </c>
      <c r="C38" s="93">
        <v>7333.7631578947376</v>
      </c>
      <c r="D38" s="97" t="s">
        <v>164</v>
      </c>
      <c r="E38" s="71"/>
      <c r="G38" s="70"/>
      <c r="H38" s="70"/>
      <c r="L38" s="66"/>
      <c r="M38" s="165"/>
      <c r="N38" s="66"/>
      <c r="O38" s="66"/>
    </row>
    <row r="39" spans="1:15" ht="18.75" customHeight="1">
      <c r="A39" s="73" t="s">
        <v>113</v>
      </c>
      <c r="B39" s="81" t="s">
        <v>38</v>
      </c>
      <c r="C39" s="94">
        <v>7562.86</v>
      </c>
      <c r="D39" s="97" t="s">
        <v>165</v>
      </c>
      <c r="E39" s="71"/>
      <c r="G39" s="70"/>
      <c r="H39" s="70"/>
      <c r="L39" s="66"/>
      <c r="M39" s="165"/>
      <c r="N39" s="66"/>
      <c r="O39" s="66"/>
    </row>
    <row r="40" spans="1:15" ht="18.75" customHeight="1">
      <c r="A40" s="73" t="s">
        <v>114</v>
      </c>
      <c r="B40" s="81" t="s">
        <v>39</v>
      </c>
      <c r="C40" s="96">
        <f>IF(E37-C39&lt;0,0,E37-C39)</f>
        <v>797.63000000000011</v>
      </c>
      <c r="D40" s="83" t="s">
        <v>59</v>
      </c>
      <c r="E40" s="71"/>
      <c r="G40" s="70"/>
      <c r="H40" s="70"/>
      <c r="L40" s="66"/>
      <c r="M40" s="165"/>
      <c r="N40" s="66"/>
      <c r="O40" s="66"/>
    </row>
    <row r="41" spans="1:15" ht="18.75" customHeight="1">
      <c r="A41" s="73" t="s">
        <v>115</v>
      </c>
      <c r="B41" s="81" t="s">
        <v>40</v>
      </c>
      <c r="C41" s="96">
        <f>E37</f>
        <v>8360.49</v>
      </c>
      <c r="D41" s="83" t="s">
        <v>59</v>
      </c>
      <c r="E41" s="71"/>
      <c r="G41" s="70"/>
      <c r="H41" s="70"/>
      <c r="L41" s="66"/>
      <c r="M41" s="165"/>
      <c r="N41" s="66"/>
      <c r="O41" s="66"/>
    </row>
    <row r="42" spans="1:15" ht="18.75" customHeight="1">
      <c r="A42" s="73" t="s">
        <v>116</v>
      </c>
      <c r="B42" s="81" t="s">
        <v>41</v>
      </c>
      <c r="C42" s="96">
        <f>E37</f>
        <v>8360.49</v>
      </c>
      <c r="D42" s="83" t="s">
        <v>59</v>
      </c>
      <c r="E42" s="71"/>
      <c r="G42" s="70"/>
      <c r="H42" s="70"/>
      <c r="L42" s="66"/>
      <c r="M42" s="165"/>
      <c r="N42" s="66"/>
      <c r="O42" s="66"/>
    </row>
    <row r="43" spans="1:15" ht="18.75" customHeight="1">
      <c r="A43" s="73" t="s">
        <v>117</v>
      </c>
      <c r="B43" s="81" t="s">
        <v>42</v>
      </c>
      <c r="C43" s="96">
        <f>IF(C41-C42&lt;=0,,C41-C42)</f>
        <v>0</v>
      </c>
      <c r="D43" s="83" t="s">
        <v>59</v>
      </c>
      <c r="E43" s="71"/>
      <c r="G43" s="70"/>
      <c r="H43" s="70"/>
      <c r="L43" s="66"/>
      <c r="M43" s="165"/>
      <c r="N43" s="66"/>
      <c r="O43" s="66"/>
    </row>
    <row r="44" spans="1:15" ht="30" customHeight="1">
      <c r="A44" s="73" t="s">
        <v>118</v>
      </c>
      <c r="B44" s="81" t="s">
        <v>43</v>
      </c>
      <c r="C44" s="96">
        <v>0</v>
      </c>
      <c r="D44" s="83" t="s">
        <v>59</v>
      </c>
      <c r="E44" s="71"/>
      <c r="G44" s="70"/>
      <c r="H44" s="70"/>
      <c r="L44" s="66"/>
      <c r="M44" s="165"/>
      <c r="N44" s="66"/>
      <c r="O44" s="66"/>
    </row>
    <row r="45" spans="1:15" ht="18.75">
      <c r="A45" s="76" t="s">
        <v>120</v>
      </c>
      <c r="B45" s="80" t="s">
        <v>54</v>
      </c>
      <c r="C45" s="99" t="str">
        <f>IF(E45&gt;0,"Предоставляется",0)</f>
        <v>Предоставляется</v>
      </c>
      <c r="D45" s="99" t="s">
        <v>55</v>
      </c>
      <c r="E45" s="98">
        <v>36076.479999999996</v>
      </c>
      <c r="F45" s="97" t="s">
        <v>166</v>
      </c>
      <c r="G45" s="69"/>
      <c r="H45" s="69"/>
      <c r="L45" s="66"/>
      <c r="M45" s="165"/>
      <c r="N45" s="66"/>
      <c r="O45" s="66"/>
    </row>
    <row r="46" spans="1:15" ht="18.75" customHeight="1">
      <c r="A46" s="76" t="s">
        <v>121</v>
      </c>
      <c r="B46" s="81" t="s">
        <v>37</v>
      </c>
      <c r="C46" s="93">
        <v>2666.4065040650403</v>
      </c>
      <c r="D46" s="97" t="s">
        <v>167</v>
      </c>
      <c r="E46" s="71"/>
      <c r="G46" s="70"/>
      <c r="H46" s="70"/>
      <c r="L46" s="66"/>
      <c r="M46" s="165"/>
      <c r="N46" s="66"/>
      <c r="O46" s="66"/>
    </row>
    <row r="47" spans="1:15" ht="18.75" customHeight="1">
      <c r="A47" s="76" t="s">
        <v>122</v>
      </c>
      <c r="B47" s="81" t="s">
        <v>38</v>
      </c>
      <c r="C47" s="94">
        <v>31188.809999999998</v>
      </c>
      <c r="D47" s="97" t="s">
        <v>165</v>
      </c>
      <c r="E47" s="71"/>
      <c r="G47" s="70"/>
      <c r="H47" s="70"/>
      <c r="L47" s="66"/>
      <c r="M47" s="165"/>
      <c r="N47" s="66"/>
      <c r="O47" s="66"/>
    </row>
    <row r="48" spans="1:15" ht="18.75" customHeight="1">
      <c r="A48" s="76" t="s">
        <v>123</v>
      </c>
      <c r="B48" s="81" t="s">
        <v>39</v>
      </c>
      <c r="C48" s="96">
        <f>IF(E45-C47&lt;0,0,E45-C47)</f>
        <v>4887.6699999999983</v>
      </c>
      <c r="D48" s="83" t="s">
        <v>59</v>
      </c>
      <c r="E48" s="71"/>
      <c r="G48" s="70"/>
      <c r="H48" s="70"/>
      <c r="L48" s="66"/>
      <c r="M48" s="165"/>
      <c r="N48" s="66"/>
      <c r="O48" s="66"/>
    </row>
    <row r="49" spans="1:15" ht="18.75" customHeight="1">
      <c r="A49" s="76" t="s">
        <v>124</v>
      </c>
      <c r="B49" s="81" t="s">
        <v>40</v>
      </c>
      <c r="C49" s="96">
        <f>E45</f>
        <v>36076.479999999996</v>
      </c>
      <c r="D49" s="83" t="s">
        <v>59</v>
      </c>
      <c r="E49" s="71"/>
      <c r="G49" s="70"/>
      <c r="H49" s="70"/>
      <c r="L49" s="66"/>
      <c r="M49" s="165"/>
      <c r="N49" s="66"/>
      <c r="O49" s="66"/>
    </row>
    <row r="50" spans="1:15" ht="18.75" customHeight="1">
      <c r="A50" s="76" t="s">
        <v>125</v>
      </c>
      <c r="B50" s="81" t="s">
        <v>41</v>
      </c>
      <c r="C50" s="96">
        <f>E45</f>
        <v>36076.479999999996</v>
      </c>
      <c r="D50" s="83" t="s">
        <v>59</v>
      </c>
      <c r="E50" s="71"/>
      <c r="G50" s="70"/>
      <c r="H50" s="70"/>
      <c r="L50" s="66"/>
      <c r="M50" s="165"/>
      <c r="N50" s="66"/>
      <c r="O50" s="66"/>
    </row>
    <row r="51" spans="1:15" ht="18.75" customHeight="1">
      <c r="A51" s="76" t="s">
        <v>126</v>
      </c>
      <c r="B51" s="81" t="s">
        <v>42</v>
      </c>
      <c r="C51" s="96">
        <f>IF(C49-C50&lt;=0,,C49-C50)</f>
        <v>0</v>
      </c>
      <c r="D51" s="83" t="s">
        <v>59</v>
      </c>
      <c r="E51" s="71"/>
      <c r="G51" s="70"/>
      <c r="H51" s="70"/>
      <c r="L51" s="66"/>
      <c r="M51" s="165"/>
      <c r="N51" s="66"/>
      <c r="O51" s="66"/>
    </row>
    <row r="52" spans="1:15" ht="29.25" customHeight="1">
      <c r="A52" s="76" t="s">
        <v>127</v>
      </c>
      <c r="B52" s="81" t="s">
        <v>43</v>
      </c>
      <c r="C52" s="96">
        <v>0</v>
      </c>
      <c r="D52" s="83" t="s">
        <v>59</v>
      </c>
      <c r="E52" s="71"/>
      <c r="G52" s="70"/>
      <c r="H52" s="70"/>
      <c r="L52" s="66"/>
      <c r="M52" s="165"/>
      <c r="N52" s="66"/>
      <c r="O52" s="66"/>
    </row>
    <row r="53" spans="1:15" ht="18.75">
      <c r="A53" s="76" t="s">
        <v>128</v>
      </c>
      <c r="B53" s="80" t="s">
        <v>56</v>
      </c>
      <c r="C53" s="99" t="str">
        <f>IF(E53&gt;0,"Предоставляется",0)</f>
        <v>Предоставляется</v>
      </c>
      <c r="D53" s="99" t="s">
        <v>55</v>
      </c>
      <c r="E53" s="98">
        <v>44018.029999999992</v>
      </c>
      <c r="F53" s="97" t="s">
        <v>166</v>
      </c>
      <c r="G53" s="69"/>
      <c r="H53" s="69"/>
      <c r="L53" s="66"/>
      <c r="M53" s="165"/>
      <c r="N53" s="66"/>
      <c r="O53" s="66"/>
    </row>
    <row r="54" spans="1:15" ht="18.75" customHeight="1">
      <c r="A54" s="76" t="s">
        <v>129</v>
      </c>
      <c r="B54" s="78" t="s">
        <v>37</v>
      </c>
      <c r="C54" s="102">
        <v>2852.7563188593645</v>
      </c>
      <c r="D54" s="97" t="s">
        <v>167</v>
      </c>
      <c r="E54" s="72"/>
      <c r="F54" s="92"/>
      <c r="G54" s="67"/>
      <c r="H54" s="67"/>
      <c r="L54" s="66"/>
      <c r="M54" s="165"/>
      <c r="N54" s="66"/>
      <c r="O54" s="66"/>
    </row>
    <row r="55" spans="1:15" ht="18.75" customHeight="1">
      <c r="A55" s="76" t="s">
        <v>130</v>
      </c>
      <c r="B55" s="78" t="s">
        <v>38</v>
      </c>
      <c r="C55" s="89">
        <v>37581.289999999994</v>
      </c>
      <c r="D55" s="97" t="s">
        <v>165</v>
      </c>
      <c r="E55" s="72"/>
      <c r="G55" s="67"/>
      <c r="H55" s="67"/>
      <c r="L55" s="66"/>
      <c r="M55" s="165"/>
      <c r="N55" s="66"/>
      <c r="O55" s="66"/>
    </row>
    <row r="56" spans="1:15" ht="18.75" customHeight="1">
      <c r="A56" s="76" t="s">
        <v>131</v>
      </c>
      <c r="B56" s="78" t="s">
        <v>39</v>
      </c>
      <c r="C56" s="96">
        <f>IF(E53-C55&lt;0,0,E53-C55)</f>
        <v>6436.739999999998</v>
      </c>
      <c r="D56" s="83" t="s">
        <v>59</v>
      </c>
      <c r="E56" s="72"/>
      <c r="G56" s="67"/>
      <c r="H56" s="67"/>
      <c r="L56" s="66"/>
      <c r="M56" s="165"/>
      <c r="N56" s="66"/>
      <c r="O56" s="66"/>
    </row>
    <row r="57" spans="1:15" ht="18.75" customHeight="1">
      <c r="A57" s="76" t="s">
        <v>132</v>
      </c>
      <c r="B57" s="78" t="s">
        <v>40</v>
      </c>
      <c r="C57" s="96">
        <f>E53</f>
        <v>44018.029999999992</v>
      </c>
      <c r="D57" s="83" t="s">
        <v>59</v>
      </c>
      <c r="E57" s="72"/>
      <c r="G57" s="67"/>
      <c r="H57" s="67"/>
      <c r="L57" s="66"/>
      <c r="M57" s="165"/>
      <c r="N57" s="66"/>
      <c r="O57" s="66"/>
    </row>
    <row r="58" spans="1:15" ht="18.75" customHeight="1">
      <c r="A58" s="76" t="s">
        <v>133</v>
      </c>
      <c r="B58" s="78" t="s">
        <v>41</v>
      </c>
      <c r="C58" s="96">
        <f>E53</f>
        <v>44018.029999999992</v>
      </c>
      <c r="D58" s="83" t="s">
        <v>59</v>
      </c>
      <c r="E58" s="72"/>
      <c r="G58" s="67"/>
      <c r="H58" s="67"/>
      <c r="L58" s="66"/>
      <c r="M58" s="165"/>
      <c r="N58" s="66"/>
      <c r="O58" s="66"/>
    </row>
    <row r="59" spans="1:15" ht="18.75" customHeight="1">
      <c r="A59" s="76" t="s">
        <v>134</v>
      </c>
      <c r="B59" s="78" t="s">
        <v>42</v>
      </c>
      <c r="C59" s="96">
        <f>IF(C57-C58&lt;=0,,C57-C58)</f>
        <v>0</v>
      </c>
      <c r="D59" s="83" t="s">
        <v>59</v>
      </c>
      <c r="E59" s="72"/>
      <c r="G59" s="67"/>
      <c r="H59" s="67"/>
      <c r="L59" s="66"/>
      <c r="M59" s="165"/>
      <c r="N59" s="66"/>
      <c r="O59" s="66"/>
    </row>
    <row r="60" spans="1:15" ht="33.75" customHeight="1">
      <c r="A60" s="76" t="s">
        <v>135</v>
      </c>
      <c r="B60" s="78" t="s">
        <v>43</v>
      </c>
      <c r="C60" s="96">
        <v>0</v>
      </c>
      <c r="D60" s="83" t="s">
        <v>59</v>
      </c>
      <c r="E60" s="72"/>
      <c r="G60" s="67"/>
      <c r="H60" s="67"/>
      <c r="L60" s="66"/>
      <c r="M60" s="165"/>
      <c r="N60" s="66"/>
      <c r="O60" s="66"/>
    </row>
    <row r="61" spans="1:15" ht="15.75">
      <c r="A61" s="76" t="s">
        <v>136</v>
      </c>
      <c r="B61" s="80" t="s">
        <v>77</v>
      </c>
      <c r="C61" s="99">
        <f>IF(E61&gt;0,"Предоставляется",0)</f>
        <v>0</v>
      </c>
      <c r="D61" s="99" t="s">
        <v>55</v>
      </c>
      <c r="E61" s="98">
        <v>0</v>
      </c>
      <c r="F61" s="97" t="s">
        <v>166</v>
      </c>
      <c r="G61" s="69"/>
      <c r="H61" s="69"/>
    </row>
    <row r="62" spans="1:15" ht="15.75" customHeight="1">
      <c r="A62" s="76" t="s">
        <v>137</v>
      </c>
      <c r="B62" s="78" t="s">
        <v>37</v>
      </c>
      <c r="C62" s="102">
        <v>0</v>
      </c>
      <c r="D62" s="97" t="s">
        <v>167</v>
      </c>
      <c r="E62" s="72"/>
      <c r="G62" s="67"/>
      <c r="H62" s="67"/>
    </row>
    <row r="63" spans="1:15" ht="15.75" customHeight="1">
      <c r="A63" s="76" t="s">
        <v>138</v>
      </c>
      <c r="B63" s="78" t="s">
        <v>38</v>
      </c>
      <c r="C63" s="89">
        <v>0</v>
      </c>
      <c r="D63" s="97" t="s">
        <v>165</v>
      </c>
      <c r="E63" s="72"/>
      <c r="G63" s="67"/>
      <c r="H63" s="67"/>
    </row>
    <row r="64" spans="1:15" ht="15.75" customHeight="1">
      <c r="A64" s="76" t="s">
        <v>139</v>
      </c>
      <c r="B64" s="78" t="s">
        <v>39</v>
      </c>
      <c r="C64" s="96">
        <f>IF(E61-C63&lt;0,0,E61-C63)</f>
        <v>0</v>
      </c>
      <c r="D64" s="83" t="s">
        <v>59</v>
      </c>
      <c r="E64" s="72"/>
      <c r="G64" s="67"/>
      <c r="H64" s="67"/>
    </row>
    <row r="65" spans="1:8" ht="15.75" customHeight="1">
      <c r="A65" s="76" t="s">
        <v>140</v>
      </c>
      <c r="B65" s="78" t="s">
        <v>40</v>
      </c>
      <c r="C65" s="96">
        <f>E61</f>
        <v>0</v>
      </c>
      <c r="D65" s="83" t="s">
        <v>59</v>
      </c>
      <c r="E65" s="72"/>
      <c r="G65" s="67"/>
      <c r="H65" s="67"/>
    </row>
    <row r="66" spans="1:8" ht="15.75" customHeight="1">
      <c r="A66" s="76" t="s">
        <v>141</v>
      </c>
      <c r="B66" s="78" t="s">
        <v>41</v>
      </c>
      <c r="C66" s="96">
        <f>E61</f>
        <v>0</v>
      </c>
      <c r="D66" s="83" t="s">
        <v>59</v>
      </c>
      <c r="E66" s="72"/>
      <c r="G66" s="67"/>
      <c r="H66" s="67"/>
    </row>
    <row r="67" spans="1:8" ht="15.75" customHeight="1">
      <c r="A67" s="76" t="s">
        <v>142</v>
      </c>
      <c r="B67" s="78" t="s">
        <v>42</v>
      </c>
      <c r="C67" s="96">
        <f>IF(C65-C66&lt;=0,,C65-C66)</f>
        <v>0</v>
      </c>
      <c r="D67" s="83" t="s">
        <v>59</v>
      </c>
      <c r="E67" s="72"/>
      <c r="G67" s="67"/>
      <c r="H67" s="67"/>
    </row>
    <row r="68" spans="1:8" ht="15.75" customHeight="1">
      <c r="A68" s="76" t="s">
        <v>143</v>
      </c>
      <c r="B68" s="78" t="s">
        <v>43</v>
      </c>
      <c r="C68" s="96">
        <v>0</v>
      </c>
      <c r="D68" s="83" t="s">
        <v>59</v>
      </c>
      <c r="E68" s="72"/>
      <c r="G68" s="67"/>
      <c r="H68" s="67"/>
    </row>
    <row r="69" spans="1:8" ht="15.75">
      <c r="A69" s="76" t="s">
        <v>144</v>
      </c>
      <c r="B69" s="80" t="s">
        <v>78</v>
      </c>
      <c r="C69" s="99">
        <f>IF(E69&gt;0,"Предоставляется",0)</f>
        <v>0</v>
      </c>
      <c r="D69" s="99" t="s">
        <v>55</v>
      </c>
      <c r="E69" s="98">
        <v>0</v>
      </c>
      <c r="F69" s="97" t="s">
        <v>166</v>
      </c>
      <c r="G69" s="69"/>
      <c r="H69" s="69"/>
    </row>
    <row r="70" spans="1:8" ht="15.75" customHeight="1">
      <c r="A70" s="76" t="s">
        <v>145</v>
      </c>
      <c r="B70" s="78" t="s">
        <v>37</v>
      </c>
      <c r="C70" s="102">
        <v>0</v>
      </c>
      <c r="D70" s="97" t="s">
        <v>167</v>
      </c>
      <c r="E70" s="72"/>
      <c r="G70" s="67"/>
      <c r="H70" s="67"/>
    </row>
    <row r="71" spans="1:8" ht="15.75" customHeight="1">
      <c r="A71" s="76" t="s">
        <v>146</v>
      </c>
      <c r="B71" s="78" t="s">
        <v>38</v>
      </c>
      <c r="C71" s="89">
        <v>0</v>
      </c>
      <c r="D71" s="97" t="s">
        <v>165</v>
      </c>
      <c r="E71" s="72"/>
      <c r="G71" s="67"/>
      <c r="H71" s="67"/>
    </row>
    <row r="72" spans="1:8" ht="15.75" customHeight="1">
      <c r="A72" s="76" t="s">
        <v>147</v>
      </c>
      <c r="B72" s="78" t="s">
        <v>39</v>
      </c>
      <c r="C72" s="96">
        <f>IF(E69-C71&lt;0,0,E69-C71)</f>
        <v>0</v>
      </c>
      <c r="D72" s="83" t="s">
        <v>59</v>
      </c>
      <c r="E72" s="72"/>
      <c r="G72" s="67"/>
      <c r="H72" s="67"/>
    </row>
    <row r="73" spans="1:8" ht="15.75" customHeight="1">
      <c r="A73" s="76" t="s">
        <v>148</v>
      </c>
      <c r="B73" s="78" t="s">
        <v>40</v>
      </c>
      <c r="C73" s="96">
        <f>E69</f>
        <v>0</v>
      </c>
      <c r="D73" s="83" t="s">
        <v>59</v>
      </c>
      <c r="E73" s="72"/>
      <c r="G73" s="67"/>
      <c r="H73" s="67"/>
    </row>
    <row r="74" spans="1:8" ht="15.75" customHeight="1">
      <c r="A74" s="76" t="s">
        <v>149</v>
      </c>
      <c r="B74" s="78" t="s">
        <v>41</v>
      </c>
      <c r="C74" s="96">
        <f>E69</f>
        <v>0</v>
      </c>
      <c r="D74" s="83" t="s">
        <v>59</v>
      </c>
      <c r="E74" s="72"/>
      <c r="G74" s="67"/>
      <c r="H74" s="67"/>
    </row>
    <row r="75" spans="1:8" ht="15.75" customHeight="1">
      <c r="A75" s="76" t="s">
        <v>150</v>
      </c>
      <c r="B75" s="78" t="s">
        <v>42</v>
      </c>
      <c r="C75" s="96">
        <f>IF(C73-C74&lt;=0,,C73-C74)</f>
        <v>0</v>
      </c>
      <c r="D75" s="83" t="s">
        <v>59</v>
      </c>
      <c r="E75" s="72"/>
      <c r="G75" s="67"/>
      <c r="H75" s="67"/>
    </row>
    <row r="76" spans="1:8" ht="15.75" customHeight="1">
      <c r="A76" s="76" t="s">
        <v>151</v>
      </c>
      <c r="B76" s="78" t="s">
        <v>43</v>
      </c>
      <c r="C76" s="96">
        <v>0</v>
      </c>
      <c r="D76" s="83" t="s">
        <v>59</v>
      </c>
      <c r="E76" s="72"/>
      <c r="G76" s="67"/>
      <c r="H76" s="67"/>
    </row>
    <row r="77" spans="1:8" ht="15.75">
      <c r="A77" s="76" t="s">
        <v>152</v>
      </c>
      <c r="B77" s="80" t="s">
        <v>79</v>
      </c>
      <c r="C77" s="99">
        <f>IF(E77&gt;0,"Предоставляется",0)</f>
        <v>0</v>
      </c>
      <c r="D77" s="99" t="s">
        <v>80</v>
      </c>
      <c r="E77" s="98">
        <v>0</v>
      </c>
      <c r="F77" s="97" t="s">
        <v>166</v>
      </c>
      <c r="G77" s="69"/>
      <c r="H77" s="69"/>
    </row>
    <row r="78" spans="1:8" ht="15.75" customHeight="1">
      <c r="A78" s="76" t="s">
        <v>153</v>
      </c>
      <c r="B78" s="78" t="s">
        <v>37</v>
      </c>
      <c r="C78" s="102">
        <v>0</v>
      </c>
      <c r="D78" s="97" t="s">
        <v>168</v>
      </c>
      <c r="E78" s="67"/>
      <c r="G78" s="67"/>
      <c r="H78" s="67"/>
    </row>
    <row r="79" spans="1:8" ht="15.75" customHeight="1">
      <c r="A79" s="76" t="s">
        <v>154</v>
      </c>
      <c r="B79" s="78" t="s">
        <v>38</v>
      </c>
      <c r="C79" s="89">
        <v>0</v>
      </c>
      <c r="D79" s="97" t="s">
        <v>165</v>
      </c>
      <c r="E79" s="67"/>
      <c r="G79" s="67"/>
      <c r="H79" s="67"/>
    </row>
    <row r="80" spans="1:8" ht="15.75" customHeight="1">
      <c r="A80" s="76" t="s">
        <v>155</v>
      </c>
      <c r="B80" s="78" t="s">
        <v>39</v>
      </c>
      <c r="C80" s="96">
        <f>IF(E77-C79&lt;0,0,E77-C79)</f>
        <v>0</v>
      </c>
      <c r="D80" s="83" t="s">
        <v>59</v>
      </c>
      <c r="E80" s="67"/>
      <c r="G80" s="67"/>
      <c r="H80" s="67"/>
    </row>
    <row r="81" spans="1:8" ht="15.75" customHeight="1">
      <c r="A81" s="76" t="s">
        <v>156</v>
      </c>
      <c r="B81" s="78" t="s">
        <v>40</v>
      </c>
      <c r="C81" s="96">
        <f>E77</f>
        <v>0</v>
      </c>
      <c r="D81" s="83" t="s">
        <v>59</v>
      </c>
      <c r="E81" s="67"/>
      <c r="G81" s="67"/>
      <c r="H81" s="67"/>
    </row>
    <row r="82" spans="1:8" ht="15.75" customHeight="1">
      <c r="A82" s="76" t="s">
        <v>157</v>
      </c>
      <c r="B82" s="78" t="s">
        <v>41</v>
      </c>
      <c r="C82" s="96">
        <f>E77</f>
        <v>0</v>
      </c>
      <c r="D82" s="83" t="s">
        <v>59</v>
      </c>
      <c r="E82" s="67"/>
      <c r="G82" s="67"/>
      <c r="H82" s="67"/>
    </row>
    <row r="83" spans="1:8" ht="15.75" customHeight="1">
      <c r="A83" s="76" t="s">
        <v>158</v>
      </c>
      <c r="B83" s="78" t="s">
        <v>42</v>
      </c>
      <c r="C83" s="96">
        <f>IF(C81-C82&lt;=0,,C81-C82)</f>
        <v>0</v>
      </c>
      <c r="D83" s="83" t="s">
        <v>59</v>
      </c>
      <c r="E83" s="67"/>
      <c r="G83" s="67"/>
      <c r="H83" s="67"/>
    </row>
    <row r="84" spans="1:8" ht="15.75" customHeight="1">
      <c r="A84" s="76" t="s">
        <v>159</v>
      </c>
      <c r="B84" s="78" t="s">
        <v>43</v>
      </c>
      <c r="C84" s="96">
        <v>0</v>
      </c>
      <c r="D84" s="83" t="s">
        <v>59</v>
      </c>
      <c r="E84" s="67"/>
      <c r="G84" s="67"/>
      <c r="H84" s="67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0" t="s">
        <v>44</v>
      </c>
      <c r="C1" s="61"/>
      <c r="D1" s="61"/>
      <c r="E1" s="66"/>
      <c r="F1" s="66"/>
      <c r="G1" s="66"/>
      <c r="H1" s="66"/>
      <c r="I1" s="66"/>
      <c r="J1" s="66"/>
      <c r="K1" s="113"/>
      <c r="L1" s="113"/>
      <c r="M1" s="113"/>
      <c r="N1" s="113"/>
      <c r="O1" s="113"/>
      <c r="P1" s="1"/>
      <c r="Q1" s="1"/>
      <c r="R1" s="1"/>
      <c r="S1" s="1"/>
      <c r="T1" s="1"/>
    </row>
    <row r="2" spans="1:20" ht="18.75" customHeight="1">
      <c r="A2" t="s">
        <v>169</v>
      </c>
      <c r="B2" s="62" t="s">
        <v>45</v>
      </c>
      <c r="C2" s="109">
        <v>0</v>
      </c>
      <c r="D2" s="111" t="s">
        <v>67</v>
      </c>
      <c r="E2" s="67"/>
      <c r="F2" s="67"/>
      <c r="G2" s="67"/>
      <c r="H2" s="67"/>
      <c r="I2" s="67"/>
      <c r="J2" s="67"/>
      <c r="K2" s="112"/>
      <c r="L2" s="112"/>
      <c r="M2" s="113"/>
      <c r="N2" s="113"/>
      <c r="O2" s="112"/>
      <c r="P2" s="1"/>
      <c r="Q2" s="1"/>
      <c r="R2" s="1"/>
      <c r="S2" s="1"/>
      <c r="T2" s="1"/>
    </row>
    <row r="3" spans="1:20" ht="20.25" customHeight="1">
      <c r="A3" t="s">
        <v>170</v>
      </c>
      <c r="B3" s="62" t="s">
        <v>46</v>
      </c>
      <c r="C3" s="109">
        <v>0</v>
      </c>
      <c r="D3" s="111" t="s">
        <v>67</v>
      </c>
      <c r="E3" s="67"/>
      <c r="F3" s="67"/>
      <c r="G3" s="67"/>
      <c r="H3" s="67"/>
      <c r="I3" s="67"/>
      <c r="J3" s="67"/>
      <c r="K3" s="112"/>
      <c r="L3" s="112"/>
      <c r="M3" s="114"/>
      <c r="N3" s="113"/>
      <c r="O3" s="112"/>
      <c r="P3" s="1"/>
      <c r="Q3" s="1"/>
      <c r="R3" s="1"/>
      <c r="S3" s="1"/>
    </row>
    <row r="4" spans="1:20" ht="18.75" customHeight="1">
      <c r="A4" t="s">
        <v>171</v>
      </c>
      <c r="B4" s="62" t="s">
        <v>47</v>
      </c>
      <c r="C4" s="110">
        <v>0</v>
      </c>
      <c r="D4" s="111" t="s">
        <v>67</v>
      </c>
      <c r="E4" s="67"/>
      <c r="F4" s="67"/>
      <c r="G4" s="67"/>
      <c r="H4" s="67"/>
      <c r="I4" s="67"/>
      <c r="J4" s="67"/>
      <c r="K4" s="112"/>
      <c r="L4" s="112"/>
      <c r="M4" s="113"/>
      <c r="N4" s="113"/>
      <c r="O4" s="112"/>
      <c r="P4" s="1"/>
      <c r="Q4" s="1"/>
      <c r="R4" s="1"/>
      <c r="S4" s="1"/>
      <c r="T4" s="1"/>
    </row>
    <row r="5" spans="1:20"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</row>
    <row r="6" spans="1:20"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7" spans="1:20"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20"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</row>
    <row r="9" spans="1:20"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</row>
    <row r="10" spans="1:20"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</row>
    <row r="11" spans="1:20"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</row>
    <row r="12" spans="1:20"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</row>
    <row r="13" spans="1:20"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1:20"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1:20"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</row>
    <row r="16" spans="1:20"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</row>
    <row r="17" spans="2:15"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</row>
    <row r="18" spans="2:15"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</row>
    <row r="19" spans="2:15"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</row>
    <row r="20" spans="2:15"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</row>
    <row r="21" spans="2:15"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</row>
    <row r="22" spans="2:15"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</row>
    <row r="23" spans="2:15"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2021-03-26T07:42:49Z</dcterms:modified>
</cp:coreProperties>
</file>