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5" i="1" s="1"/>
  <c r="C61" i="3"/>
  <c r="A124" i="1" s="1"/>
  <c r="C77" i="3"/>
  <c r="A138" i="1" s="1"/>
  <c r="C69" i="3"/>
  <c r="A132" i="1" s="1"/>
  <c r="J125" i="1"/>
  <c r="J120" i="1"/>
  <c r="J119" i="1"/>
  <c r="G118" i="1"/>
  <c r="J117" i="1"/>
  <c r="J112" i="1"/>
  <c r="J111" i="1"/>
  <c r="A116" i="1"/>
  <c r="A112" i="1"/>
  <c r="G110" i="1"/>
  <c r="D110" i="1"/>
  <c r="J109" i="1"/>
  <c r="J104" i="1"/>
  <c r="J103" i="1"/>
  <c r="A109" i="1"/>
  <c r="G102" i="1"/>
  <c r="F102" i="1"/>
  <c r="J101" i="1"/>
  <c r="J96" i="1"/>
  <c r="J95" i="1"/>
  <c r="A100" i="1"/>
  <c r="A99" i="1"/>
  <c r="A98" i="1"/>
  <c r="A96" i="1"/>
  <c r="A95" i="1"/>
  <c r="G94" i="1"/>
  <c r="D94" i="1"/>
  <c r="A94" i="1"/>
  <c r="K94" i="1"/>
  <c r="F118" i="1" l="1"/>
  <c r="A121" i="1"/>
  <c r="A103" i="1"/>
  <c r="A123" i="1"/>
  <c r="A118" i="1"/>
  <c r="A119" i="1"/>
  <c r="A125" i="1"/>
  <c r="D118" i="1"/>
  <c r="A120" i="1"/>
  <c r="F134" i="1"/>
  <c r="A141" i="1"/>
  <c r="A136" i="1"/>
  <c r="F94" i="1"/>
  <c r="A97" i="1"/>
  <c r="D134" i="1"/>
  <c r="A137" i="1"/>
  <c r="F110" i="1"/>
  <c r="A117" i="1"/>
  <c r="A113" i="1"/>
  <c r="A102" i="1"/>
  <c r="A105" i="1"/>
  <c r="A114" i="1"/>
  <c r="A139" i="1"/>
  <c r="A110" i="1"/>
  <c r="A111" i="1"/>
  <c r="A134" i="1"/>
  <c r="A135" i="1"/>
  <c r="A140" i="1"/>
  <c r="A106" i="1"/>
  <c r="A122" i="1"/>
  <c r="A107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<sst xmlns="http://schemas.openxmlformats.org/spreadsheetml/2006/main" count="549" uniqueCount="200">
  <si>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</si>
  <si>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</si>
  <si>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</si>
  <si>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</si>
  <si>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</si>
  <si>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</si>
  <si>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</si>
  <si>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</si>
  <si>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</si>
  <si>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</si>
  <si>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</si>
  <si>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</si>
  <si>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</si>
  <si>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</si>
  <si>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</si>
  <si>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</si>
  <si>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</si>
  <si>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</si>
  <si>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</si>
  <si>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</si>
  <si>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</si>
  <si>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</si>
  <si>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</si>
  <si>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</si>
  <si>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</si>
  <si>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</si>
  <si>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</si>
  <si>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</si>
  <si>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</si>
  <si>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</si>
  <si>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</si>
  <si>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</si>
  <si>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</si>
  <si>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</si>
  <si>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</si>
  <si>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</si>
  <si>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</si>
  <si>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</si>
  <si>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</si>
  <si>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</si>
  <si>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</si>
  <si>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</si>
  <si>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</si>
  <si>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</si>
  <si>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</si>
  <si>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</si>
  <si>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</si>
  <si>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</si>
  <si>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</si>
  <si>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</si>
  <si>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</si>
  <si>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</si>
  <si>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</si>
  <si>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</si>
  <si>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</si>
  <si>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</si>
  <si>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</si>
  <si>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</si>
  <si>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</si>
  <si>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</si>
  <si>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</si>
  <si>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</si>
  <si>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</si>
  <si>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</si>
  <si>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</si>
  <si>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</si>
  <si>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</si>
  <si>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</si>
  <si>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</si>
  <si>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</si>
  <si>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</si>
  <si>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</si>
  <si>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</si>
  <si>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</si>
  <si>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</si>
  <si>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</si>
  <si>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</si>
  <si>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</si>
  <si>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</si>
  <si>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</si>
  <si>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</si>
  <si>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</si>
  <si>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</si>
  <si>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</si>
  <si>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</si>
  <si>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</si>
  <si>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</si>
  <si>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</si>
  <si>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</si>
  <si>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</si>
  <si>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</si>
  <si>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</si>
  <si>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</si>
  <si>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</si>
  <si>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</si>
  <si>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</si>
  <si>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</si>
  <si>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</si>
  <si>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</si>
  <si>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</si>
  <si>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</si>
  <si>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</si>
  <si>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</si>
  <si>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</si>
  <si>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</si>
  <si>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</si>
  <si>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</si>
  <si>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</si>
  <si>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</si>
  <si>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</si>
  <si>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</si>
  <si>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</si>
  <si>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</si>
  <si>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</si>
  <si>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</si>
  <si>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</si>
  <si>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</si>
  <si>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</si>
  <si>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</si>
  <si>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</si>
  <si>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</si>
  <si>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</si>
  <si>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</si>
  <si>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</si>
  <si>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</si>
  <si>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</si>
  <si>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</si>
  <si>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</si>
  <si>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</si>
  <si>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</si>
  <si>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</si>
  <si>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</si>
  <si>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</si>
  <si>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</si>
  <si>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</si>
  <si>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</si>
  <si>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</si>
  <si>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</si>
  <si>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</si>
  <si>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</si>
  <si>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</si>
  <si>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</si>
  <si>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</si>
  <si>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</si>
  <si>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</si>
  <si>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</si>
  <si>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</si>
  <si>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</si>
  <si>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</si>
  <si>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</si>
  <si>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</si>
  <si>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</si>
  <si>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</si>
  <si>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</si>
  <si>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</si>
  <si>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</si>
  <si>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</si>
  <si>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</si>
  <si>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</si>
  <si>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</si>
  <si>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</si>
  <si>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</si>
  <si>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</si>
  <si>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</si>
  <si>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</si>
  <si>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</si>
  <si>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</si>
  <si>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</si>
  <si>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</si>
  <si>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</si>
  <si>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</si>
  <si>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</si>
  <si>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</si>
  <si>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</si>
  <si>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</si>
  <si>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119</t>
  </si>
  <si>
    <t>ежемесячно</t>
  </si>
  <si>
    <t>с 01.10.2018 Т.Р. 5,45, Приказ №47 от 26.10.2018, Протокол №1 от 24.08.2018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</si>
  <si>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</si>
  <si>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</si>
  <si>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Березовый, 119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</si>
  <si>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</si>
  <si>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</si>
  <si>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</si>
  <si>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</si>
  <si>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</si>
  <si>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Аварийная замена полотенцесушителя (кв.2).</t>
  </si>
  <si>
    <t>разово</t>
  </si>
  <si>
    <t>АВР 1/20 от 04.02.2020, акт, заявление</t>
  </si>
  <si>
    <t>Приобретение и установка таблички по пожарной безопасности.</t>
  </si>
  <si>
    <t>АВР 2/20 от 05.03.2020, счет от 12.03.2020</t>
  </si>
  <si>
    <t>Замена фланцевых втулок на теплообменнике ГВС в ИТП.</t>
  </si>
  <si>
    <t>АВР 3/20 от 10.06.2020</t>
  </si>
  <si>
    <t>Замена прибора учета электрической энергии.</t>
  </si>
  <si>
    <t>АВР 4/20 от 15.06.2020</t>
  </si>
  <si>
    <t>Замена прибора учета ХВС.</t>
  </si>
  <si>
    <t>АВР 5/20 от 05.08.2020, счет №161 от 21.07.2020</t>
  </si>
  <si>
    <t>Услуги и работы по управлению МКД</t>
  </si>
  <si>
    <t xml:space="preserve">  -  установка газонного ограждения</t>
  </si>
  <si>
    <t>Техническое обслуживание охранной сигнализации.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</si>
</sst>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</cellStyleXfs>
  <cellXfs count="174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21" fillId="0" borderId="0" xfId="5" applyNumberFormat="1" applyFont="1" applyFill="1" applyBorder="1" applyAlignment="1"/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6" fillId="0" borderId="0" xfId="5" applyFill="1" applyBorder="1" applyAlignment="1">
      <alignment horizontal="center"/>
    </xf>
    <xf numFmtId="4" fontId="6" fillId="0" borderId="0" xfId="5" applyNumberFormat="1" applyFill="1" applyBorder="1" applyAlignment="1">
      <alignment vertical="center"/>
    </xf>
    <xf numFmtId="0" fontId="5" fillId="0" borderId="0" xfId="5" applyFont="1" applyFill="1" applyBorder="1" applyAlignment="1">
      <alignment horizontal="center" vertical="center"/>
    </xf>
    <xf numFmtId="0" fontId="5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Fill="1" applyBorder="1" applyAlignment="1"/>
    <xf numFmtId="0" fontId="3" fillId="0" borderId="0" xfId="5" applyFont="1" applyFill="1" applyBorder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9" sqref="M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0" t="s">
        <v>175</v>
      </c>
      <c r="B2" s="160"/>
      <c r="C2" s="160"/>
      <c r="D2" s="160"/>
      <c r="E2" s="160"/>
      <c r="F2" s="160"/>
      <c r="G2" s="160"/>
      <c r="H2" s="160"/>
      <c r="I2" s="160"/>
      <c r="J2" s="160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1"/>
      <c r="L8" s="161"/>
      <c r="M8" s="111"/>
      <c r="N8" s="111"/>
      <c r="O8" s="71" t="s">
        <v>82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1"/>
      <c r="L9" s="161"/>
      <c r="M9" s="111"/>
      <c r="N9" s="111"/>
      <c r="O9" s="71" t="s">
        <v>83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57630.939999999973</v>
      </c>
      <c r="K10" s="111"/>
      <c r="L10" s="161"/>
      <c r="M10" s="111"/>
      <c r="N10" s="111"/>
      <c r="O10" s="71" t="s">
        <v>84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227079.02000000002</v>
      </c>
      <c r="K11" s="111"/>
      <c r="L11" s="161"/>
      <c r="M11" s="111"/>
      <c r="N11" s="111"/>
      <c r="O11" s="71" t="s">
        <v>85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106758.45999999999</v>
      </c>
      <c r="K12" s="111"/>
      <c r="L12" s="161"/>
      <c r="M12" s="111"/>
      <c r="N12" s="111"/>
      <c r="O12" s="71" t="s">
        <v>86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61672.200000000004</v>
      </c>
      <c r="K13" s="111"/>
      <c r="L13" s="161"/>
      <c r="M13" s="111"/>
      <c r="N13" s="111"/>
      <c r="O13" s="71" t="s">
        <v>87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58648.360000000008</v>
      </c>
      <c r="K14" s="111"/>
      <c r="L14" s="161"/>
      <c r="M14" s="111"/>
      <c r="N14" s="111"/>
      <c r="O14" s="71" t="s">
        <v>88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183106.01</v>
      </c>
      <c r="K15" s="111"/>
      <c r="L15" s="161"/>
      <c r="M15" s="111"/>
      <c r="N15" s="111"/>
      <c r="O15" s="71" t="s">
        <v>89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183106.01</v>
      </c>
      <c r="K16" s="111"/>
      <c r="L16" s="161"/>
      <c r="M16" s="111"/>
      <c r="N16" s="111"/>
      <c r="O16" s="71" t="s">
        <v>90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1"/>
      <c r="L17" s="161"/>
      <c r="M17" s="111"/>
      <c r="N17" s="111"/>
      <c r="O17" s="71" t="s">
        <v>91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1"/>
      <c r="L18" s="161"/>
      <c r="M18" s="111"/>
      <c r="N18" s="111"/>
      <c r="O18" s="71" t="s">
        <v>92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1"/>
      <c r="L19" s="161"/>
      <c r="M19" s="111"/>
      <c r="N19" s="111"/>
      <c r="O19" s="71" t="s">
        <v>93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1"/>
      <c r="L20" s="161"/>
      <c r="M20" s="111"/>
      <c r="N20" s="111"/>
      <c r="O20" s="71" t="s">
        <v>94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183106.01</v>
      </c>
      <c r="K21" s="111"/>
      <c r="L21" s="161"/>
      <c r="M21" s="111"/>
      <c r="N21" s="111"/>
      <c r="O21" s="71" t="s">
        <v>95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1"/>
      <c r="L22" s="161"/>
      <c r="M22" s="111"/>
      <c r="N22" s="111"/>
      <c r="O22" s="71" t="s">
        <v>96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1"/>
      <c r="L23" s="161"/>
      <c r="M23" s="111"/>
      <c r="N23" s="111"/>
      <c r="O23" s="71" t="s">
        <v>97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101603.94999999995</v>
      </c>
      <c r="K24" s="111"/>
      <c r="L24" s="161"/>
      <c r="M24" s="111"/>
      <c r="N24" s="111"/>
      <c r="O24" s="71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1"/>
      <c r="L27" s="162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15050.28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1"/>
      <c r="L28" s="162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5">
        <f>ПТО!A40</f>
        <v>0</v>
      </c>
      <c r="B29" s="145"/>
      <c r="C29" s="145"/>
      <c r="D29" s="145"/>
      <c r="E29" s="145"/>
      <c r="F29" s="150" t="e">
        <f>VLOOKUP(A29,ПТО!$A$39:$D$53,2,FALSE)</f>
        <v>#N/A</v>
      </c>
      <c r="G29" s="150"/>
      <c r="H29" s="42" t="e">
        <f>VLOOKUP(A29,ПТО!$A$39:$D$53,3,FALSE)</f>
        <v>#N/A</v>
      </c>
      <c r="I29" s="146" t="e">
        <f>VLOOKUP(A29,ПТО!$A$39:$D$53,4,FALSE)</f>
        <v>#N/A</v>
      </c>
      <c r="J29" s="146"/>
      <c r="K29" s="111"/>
      <c r="L29" s="162"/>
      <c r="M29" s="111"/>
      <c r="N29" s="111"/>
      <c r="O29" s="23">
        <f t="shared" si="1"/>
        <v>0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40511.279999999999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1"/>
      <c r="L30" s="162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13352.88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1"/>
      <c r="L31" s="162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customHeight="1" outlineLevel="1">
      <c r="A32" s="145" t="str">
        <f>ПТО!A43</f>
        <v>Услуги и работы по управлению МКД</v>
      </c>
      <c r="B32" s="145"/>
      <c r="C32" s="145"/>
      <c r="D32" s="145"/>
      <c r="E32" s="145"/>
      <c r="F32" s="150">
        <f>VLOOKUP(A32,ПТО!$A$39:$D$53,2,FALSE)</f>
        <v>56580</v>
      </c>
      <c r="G32" s="150"/>
      <c r="H32" s="42" t="str">
        <f>VLOOKUP(A32,ПТО!$A$39:$D$53,3,FALSE)</f>
        <v>Ежемесячно</v>
      </c>
      <c r="I32" s="146">
        <f>VLOOKUP(A32,ПТО!$A$39:$D$53,4,FALSE)</f>
        <v>12</v>
      </c>
      <c r="J32" s="146"/>
      <c r="K32" s="111"/>
      <c r="L32" s="162"/>
      <c r="M32" s="111"/>
      <c r="N32" s="111"/>
      <c r="O32" s="23" t="str">
        <f t="shared" si="1"/>
        <v>Услуги и работы по управлению МКД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5658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1"/>
      <c r="L33" s="162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28290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1"/>
      <c r="L34" s="162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5">
        <f>ПТО!A46</f>
        <v>0</v>
      </c>
      <c r="B35" s="145"/>
      <c r="C35" s="145"/>
      <c r="D35" s="145"/>
      <c r="E35" s="145"/>
      <c r="F35" s="150" t="e">
        <f>VLOOKUP(A35,ПТО!$A$39:$D$53,2,FALSE)</f>
        <v>#N/A</v>
      </c>
      <c r="G35" s="150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1"/>
      <c r="L35" s="162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1"/>
      <c r="L36" s="162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1"/>
      <c r="L37" s="162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1"/>
      <c r="L38" s="162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1"/>
      <c r="L39" s="162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1"/>
      <c r="L40" s="162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1"/>
      <c r="L41" s="162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1"/>
      <c r="L42" s="162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обслуживание охранной сигнализации.</v>
      </c>
      <c r="B43" s="145"/>
      <c r="C43" s="145"/>
      <c r="D43" s="145"/>
      <c r="E43" s="145"/>
      <c r="F43" s="150">
        <f>VLOOKUP(A43,ПТО!$A$2:$D$31,4,FALSE)</f>
        <v>5577.12</v>
      </c>
      <c r="G43" s="150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1"/>
      <c r="L43" s="162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5" t="str">
        <f>ПТО!A3</f>
        <v>Аварийная замена полотенцесушителя (кв.2).</v>
      </c>
      <c r="B44" s="145"/>
      <c r="C44" s="145"/>
      <c r="D44" s="145"/>
      <c r="E44" s="145"/>
      <c r="F44" s="150">
        <f>VLOOKUP(A44,ПТО!$A$2:$D$31,4,FALSE)</f>
        <v>4000</v>
      </c>
      <c r="G44" s="150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1"/>
      <c r="L44" s="162"/>
      <c r="M44" s="118"/>
      <c r="N44" s="111"/>
      <c r="O44" s="23" t="str">
        <f t="shared" si="1"/>
        <v>Аварийная замена полотенцесушителя (кв.2).</v>
      </c>
      <c r="R44" s="22" t="s">
        <v>72</v>
      </c>
    </row>
    <row r="45" spans="1:18" ht="51" customHeight="1" outlineLevel="1">
      <c r="A45" s="145" t="str">
        <f>ПТО!A4</f>
        <v>Приобретение и установка таблички по пожарной безопасности.</v>
      </c>
      <c r="B45" s="145"/>
      <c r="C45" s="145"/>
      <c r="D45" s="145"/>
      <c r="E45" s="145"/>
      <c r="F45" s="150">
        <f>VLOOKUP(A45,ПТО!$A$2:$D$31,4,FALSE)</f>
        <v>250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1"/>
      <c r="L45" s="162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5" t="str">
        <f>ПТО!A5</f>
        <v>Замена фланцевых втулок на теплообменнике ГВС в ИТП.</v>
      </c>
      <c r="B46" s="145"/>
      <c r="C46" s="145"/>
      <c r="D46" s="145"/>
      <c r="E46" s="145"/>
      <c r="F46" s="150">
        <f>VLOOKUP(A46,ПТО!$A$2:$D$31,4,FALSE)</f>
        <v>2403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1"/>
      <c r="L46" s="162"/>
      <c r="M46" s="118"/>
      <c r="N46" s="111"/>
      <c r="O46" s="23" t="str">
        <f t="shared" si="1"/>
        <v>Замена фланцевых втулок на теплообменнике ГВС в ИТП.</v>
      </c>
      <c r="R46" s="22" t="s">
        <v>72</v>
      </c>
    </row>
    <row r="47" spans="1:18" ht="51" customHeight="1" outlineLevel="1">
      <c r="A47" s="145" t="str">
        <f>ПТО!A6</f>
        <v>Замена прибора учета электрической энергии.</v>
      </c>
      <c r="B47" s="145"/>
      <c r="C47" s="145"/>
      <c r="D47" s="145"/>
      <c r="E47" s="145"/>
      <c r="F47" s="150">
        <f>VLOOKUP(A47,ПТО!$A$2:$D$31,4,FALSE)</f>
        <v>14418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1"/>
      <c r="L47" s="162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5" t="str">
        <f>ПТО!A7</f>
        <v>Замена прибора учета ХВС.</v>
      </c>
      <c r="B48" s="145"/>
      <c r="C48" s="145"/>
      <c r="D48" s="145"/>
      <c r="E48" s="145"/>
      <c r="F48" s="150">
        <f>VLOOKUP(A48,ПТО!$A$2:$D$31,4,FALSE)</f>
        <v>1650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11"/>
      <c r="L48" s="162"/>
      <c r="M48" s="118"/>
      <c r="N48" s="111"/>
      <c r="O48" s="23" t="str">
        <f t="shared" si="1"/>
        <v>Замена прибора учета ХВС.</v>
      </c>
      <c r="R48" s="22" t="s">
        <v>72</v>
      </c>
    </row>
    <row r="49" spans="1:18" ht="51" hidden="1" customHeight="1" outlineLevel="1">
      <c r="A49" s="145">
        <f>ПТО!A8</f>
        <v>0</v>
      </c>
      <c r="B49" s="145"/>
      <c r="C49" s="145"/>
      <c r="D49" s="145"/>
      <c r="E49" s="145"/>
      <c r="F49" s="150" t="e">
        <f>VLOOKUP(A49,ПТО!$A$2:$D$31,4,FALSE)</f>
        <v>#N/A</v>
      </c>
      <c r="G49" s="150"/>
      <c r="H49" s="25" t="e">
        <f>VLOOKUP(A49,ПТО!$A$2:$D$31,2,FALSE)</f>
        <v>#N/A</v>
      </c>
      <c r="I49" s="146" t="e">
        <f>VLOOKUP(A49,ПТО!$A$2:$D$31,3,FALSE)</f>
        <v>#N/A</v>
      </c>
      <c r="J49" s="146"/>
      <c r="K49" s="111"/>
      <c r="L49" s="162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1"/>
      <c r="L50" s="162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1"/>
      <c r="L51" s="162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1"/>
      <c r="L52" s="162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1"/>
      <c r="L53" s="162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1"/>
      <c r="L54" s="162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1"/>
      <c r="L55" s="162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1"/>
      <c r="L56" s="162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1"/>
      <c r="L57" s="162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1"/>
      <c r="L58" s="162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1"/>
      <c r="L59" s="162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1"/>
      <c r="L60" s="162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1"/>
      <c r="L61" s="162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1"/>
      <c r="L62" s="162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1"/>
      <c r="L63" s="162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1"/>
      <c r="L64" s="162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1"/>
      <c r="L65" s="162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1"/>
      <c r="L66" s="162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1"/>
      <c r="L67" s="162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1"/>
      <c r="L68" s="162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1"/>
      <c r="L69" s="162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1"/>
      <c r="L70" s="162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8"/>
      <c r="L71" s="162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1"/>
      <c r="L72" s="162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1"/>
      <c r="L75" s="165"/>
      <c r="M75" s="111"/>
      <c r="N75" s="111"/>
      <c r="O75" s="71" t="s">
        <v>99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1"/>
      <c r="L76" s="165"/>
      <c r="M76" s="111"/>
      <c r="N76" s="111"/>
      <c r="O76" s="71" t="s">
        <v>100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1"/>
      <c r="L77" s="165"/>
      <c r="M77" s="111"/>
      <c r="N77" s="111"/>
      <c r="O77" s="71" t="s">
        <v>101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8">
        <f>VLOOKUP(O78,АО,3,FALSE)</f>
        <v>0</v>
      </c>
      <c r="K78" s="111"/>
      <c r="L78" s="165"/>
      <c r="M78" s="111"/>
      <c r="N78" s="111"/>
      <c r="O78" s="71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8">
        <f t="shared" ref="J81:J90" si="2">VLOOKUP(O81,АО,3,FALSE)</f>
        <v>0</v>
      </c>
      <c r="K81" s="111"/>
      <c r="L81" s="151"/>
      <c r="M81" s="111"/>
      <c r="N81" s="111"/>
      <c r="O81" s="71" t="s">
        <v>103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8">
        <f t="shared" si="2"/>
        <v>0</v>
      </c>
      <c r="K82" s="111"/>
      <c r="L82" s="151"/>
      <c r="M82" s="111"/>
      <c r="N82" s="111"/>
      <c r="O82" s="71" t="s">
        <v>104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8">
        <f t="shared" si="2"/>
        <v>71621.78</v>
      </c>
      <c r="K83" s="111"/>
      <c r="L83" s="151"/>
      <c r="M83" s="111"/>
      <c r="N83" s="111"/>
      <c r="O83" s="71" t="s">
        <v>105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8">
        <f t="shared" si="2"/>
        <v>0</v>
      </c>
      <c r="K84" s="111"/>
      <c r="L84" s="151"/>
      <c r="M84" s="111"/>
      <c r="N84" s="111"/>
      <c r="O84" s="71" t="s">
        <v>106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8">
        <f t="shared" si="2"/>
        <v>0</v>
      </c>
      <c r="K85" s="111"/>
      <c r="L85" s="151"/>
      <c r="M85" s="111"/>
      <c r="N85" s="111"/>
      <c r="O85" s="71" t="s">
        <v>107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8">
        <f t="shared" si="2"/>
        <v>98232.89</v>
      </c>
      <c r="K86" s="111"/>
      <c r="L86" s="151"/>
      <c r="M86" s="111"/>
      <c r="N86" s="111"/>
      <c r="O86" s="71" t="s">
        <v>108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1"/>
      <c r="L87" s="151"/>
      <c r="M87" s="111"/>
      <c r="N87" s="111"/>
      <c r="O87" s="71" t="s">
        <v>109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1"/>
      <c r="L88" s="151"/>
      <c r="M88" s="111"/>
      <c r="N88" s="111"/>
      <c r="O88" s="71" t="s">
        <v>110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1"/>
      <c r="L89" s="151"/>
      <c r="M89" s="111"/>
      <c r="N89" s="111"/>
      <c r="O89" s="71" t="s">
        <v>111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8">
        <f t="shared" si="2"/>
        <v>0</v>
      </c>
      <c r="K90" s="111"/>
      <c r="L90" s="151"/>
      <c r="M90" s="111"/>
      <c r="N90" s="111"/>
      <c r="O90" s="71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11"/>
      <c r="L93" s="111"/>
      <c r="M93" s="111"/>
      <c r="N93" s="111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15155.060000000001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13293.912280701757</v>
      </c>
      <c r="L95" s="152"/>
      <c r="O95" s="1" t="s">
        <v>113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12018.64</v>
      </c>
      <c r="L96" s="152"/>
      <c r="O96" s="1" t="s">
        <v>114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3136.4200000000019</v>
      </c>
      <c r="L97" s="152"/>
      <c r="O97" s="1" t="s">
        <v>115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15155.060000000001</v>
      </c>
      <c r="L98" s="152"/>
      <c r="O98" s="1" t="s">
        <v>116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15155.060000000001</v>
      </c>
      <c r="L99" s="152"/>
      <c r="O99" s="1" t="s">
        <v>117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118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119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53572.869999999995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3959.5617147080561</v>
      </c>
      <c r="L103" s="152"/>
      <c r="O103" s="1" t="s">
        <v>122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42570.47</v>
      </c>
      <c r="L104" s="152"/>
      <c r="O104" s="1" t="s">
        <v>123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11002.399999999994</v>
      </c>
      <c r="L105" s="152"/>
      <c r="O105" s="1" t="s">
        <v>124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53572.869999999995</v>
      </c>
      <c r="L106" s="152"/>
      <c r="O106" s="1" t="s">
        <v>125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53572.869999999995</v>
      </c>
      <c r="L107" s="152"/>
      <c r="O107" s="1" t="s">
        <v>126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127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128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61500.079999999994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3985.747245625405</v>
      </c>
      <c r="L111" s="152"/>
      <c r="O111" s="1" t="s">
        <v>130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46609.509999999995</v>
      </c>
      <c r="L112" s="152"/>
      <c r="O112" s="1" t="s">
        <v>131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14890.57</v>
      </c>
      <c r="L113" s="152"/>
      <c r="O113" s="1" t="s">
        <v>132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61500.079999999994</v>
      </c>
      <c r="L114" s="152"/>
      <c r="O114" s="1" t="s">
        <v>133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61500.079999999994</v>
      </c>
      <c r="L115" s="152"/>
      <c r="O115" s="1" t="s">
        <v>134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135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136</v>
      </c>
    </row>
    <row r="118" spans="1:15" ht="32.25" hidden="1" customHeight="1" outlineLevel="1">
      <c r="A118" s="147">
        <f>IF(VLOOKUP("тко",АО,3,FALSE)&gt;0,"Обращение с ТКО",0)</f>
        <v>0</v>
      </c>
      <c r="B118" s="147"/>
      <c r="C118" s="147"/>
      <c r="D118" s="148">
        <f>IF(VLOOKUP("тко",АО,3,FALSE)&gt;0,VLOOKUP("тко",АО,3,FALSE),0)</f>
        <v>0</v>
      </c>
      <c r="E118" s="148"/>
      <c r="F118" s="13">
        <f>IF(VLOOKUP("тко",АО,3,FALSE)&gt;0,VLOOKUP("тко",АО,4,FALSE),0)</f>
        <v>0</v>
      </c>
      <c r="G118" s="149">
        <f>VLOOKUP("тко",АО,5,FALSE)</f>
        <v>0</v>
      </c>
      <c r="H118" s="148"/>
      <c r="I118" s="148"/>
      <c r="J118" s="148"/>
      <c r="L118" s="48"/>
    </row>
    <row r="119" spans="1:15" ht="32.25" hidden="1" customHeight="1" outlineLevel="2">
      <c r="A119" s="143">
        <f t="shared" ref="A119:A125" si="8">IF(VLOOKUP("тко",АО,3,FALSE)&gt;0,VLOOKUP(O119,АО,2,FALSE),0)</f>
        <v>0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0</v>
      </c>
      <c r="L119" s="48"/>
      <c r="O119" s="1" t="s">
        <v>138</v>
      </c>
    </row>
    <row r="120" spans="1:15" ht="32.25" hidden="1" customHeight="1" outlineLevel="2">
      <c r="A120" s="143">
        <f t="shared" si="8"/>
        <v>0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0</v>
      </c>
      <c r="L120" s="48"/>
      <c r="O120" s="1" t="s">
        <v>139</v>
      </c>
    </row>
    <row r="121" spans="1:15" ht="32.25" hidden="1" customHeight="1" outlineLevel="2">
      <c r="A121" s="143">
        <f t="shared" si="8"/>
        <v>0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0</v>
      </c>
      <c r="L121" s="48"/>
      <c r="O121" s="1" t="s">
        <v>140</v>
      </c>
    </row>
    <row r="122" spans="1:15" ht="32.25" hidden="1" customHeight="1" outlineLevel="2">
      <c r="A122" s="143">
        <f t="shared" si="8"/>
        <v>0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0</v>
      </c>
      <c r="L122" s="48"/>
      <c r="O122" s="1" t="s">
        <v>141</v>
      </c>
    </row>
    <row r="123" spans="1:15" ht="32.25" hidden="1" customHeight="1" outlineLevel="2">
      <c r="A123" s="143">
        <f t="shared" si="8"/>
        <v>0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0</v>
      </c>
      <c r="L123" s="48"/>
      <c r="O123" s="1" t="s">
        <v>142</v>
      </c>
    </row>
    <row r="124" spans="1:15" ht="32.25" hidden="1" customHeight="1" outlineLevel="2">
      <c r="A124" s="143">
        <f t="shared" si="8"/>
        <v>0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8"/>
      <c r="O124" s="1" t="s">
        <v>143</v>
      </c>
    </row>
    <row r="125" spans="1:15" ht="32.25" hidden="1" customHeight="1" outlineLevel="2">
      <c r="A125" s="143">
        <f t="shared" si="8"/>
        <v>0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47">
        <f>IF(VLOOKUP("гвс",АО,3,FALSE)&gt;0,"Горячее водоснабжение",0)</f>
        <v>0</v>
      </c>
      <c r="B126" s="147"/>
      <c r="C126" s="147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9">
        <f>VLOOKUP("гвс",АО,5,FALSE)</f>
        <v>0</v>
      </c>
      <c r="H126" s="148"/>
      <c r="I126" s="148"/>
      <c r="J126" s="148"/>
      <c r="L126" s="48"/>
    </row>
    <row r="127" spans="1:15" ht="32.25" hidden="1" customHeight="1" outlineLevel="2">
      <c r="A127" s="143">
        <f t="shared" ref="A127:A133" si="10">IF(VLOOKUP("гвс",АО,3,FALSE)&gt;0,VLOOKUP(O127,АО,2,FALSE),0)</f>
        <v>0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43">
        <f t="shared" si="10"/>
        <v>0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43">
        <f t="shared" si="10"/>
        <v>0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43">
        <f t="shared" si="10"/>
        <v>0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43">
        <f t="shared" si="10"/>
        <v>0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43">
        <f t="shared" si="10"/>
        <v>0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43">
        <f t="shared" si="10"/>
        <v>0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8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170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43" t="s">
        <v>173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47061.32</v>
      </c>
      <c r="O146" t="s">
        <v>172</v>
      </c>
    </row>
    <row r="149" spans="1:15" ht="52.5" customHeight="1">
      <c r="A149" s="168" t="s">
        <v>180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0" t="s">
        <v>181</v>
      </c>
      <c r="B154" s="170"/>
      <c r="C154" s="170"/>
      <c r="D154" s="170"/>
      <c r="E154" s="27">
        <f>ПТО!G1</f>
        <v>-56038.06</v>
      </c>
    </row>
    <row r="155" spans="1:15" ht="34.5" customHeight="1">
      <c r="A155" s="169" t="s">
        <v>183</v>
      </c>
      <c r="B155" s="169"/>
      <c r="C155" s="169"/>
      <c r="D155" s="169"/>
      <c r="E155" s="28">
        <f>J13</f>
        <v>61672.200000000004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обслуживание охранной сигнализации.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5577.12</v>
      </c>
      <c r="G158" s="150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5" t="str">
        <f t="shared" si="14"/>
        <v>Аварийная замена полотенцесушителя (кв.2).</v>
      </c>
      <c r="B159" s="145"/>
      <c r="C159" s="145"/>
      <c r="D159" s="145"/>
      <c r="E159" s="145"/>
      <c r="F159" s="150">
        <f t="shared" si="15"/>
        <v>4000</v>
      </c>
      <c r="G159" s="150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Аварийная замена полотенцесушителя (кв.2).</v>
      </c>
    </row>
    <row r="160" spans="1:15" ht="28.5" customHeight="1">
      <c r="A160" s="145" t="str">
        <f t="shared" si="14"/>
        <v>Приобретение и установка таблички по пожарной безопасности.</v>
      </c>
      <c r="B160" s="145"/>
      <c r="C160" s="145"/>
      <c r="D160" s="145"/>
      <c r="E160" s="145"/>
      <c r="F160" s="150">
        <f t="shared" si="15"/>
        <v>250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5" t="str">
        <f>IF(N161&gt;0,N161,0)</f>
        <v>Замена фланцевых втулок на теплообменнике ГВС в ИТП.</v>
      </c>
      <c r="B161" s="145"/>
      <c r="C161" s="145"/>
      <c r="D161" s="145"/>
      <c r="E161" s="145"/>
      <c r="F161" s="150">
        <f t="shared" si="15"/>
        <v>2403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Замена фланцевых втулок на теплообменнике ГВС в ИТП.</v>
      </c>
    </row>
    <row r="162" spans="1:14" ht="28.5" customHeight="1">
      <c r="A162" s="145" t="str">
        <f t="shared" si="14"/>
        <v>Замена прибора учета электрической энергии.</v>
      </c>
      <c r="B162" s="145"/>
      <c r="C162" s="145"/>
      <c r="D162" s="145"/>
      <c r="E162" s="145"/>
      <c r="F162" s="150">
        <f t="shared" si="15"/>
        <v>14418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5" t="str">
        <f t="shared" si="14"/>
        <v>Замена прибора учета ХВС.</v>
      </c>
      <c r="B163" s="145"/>
      <c r="C163" s="145"/>
      <c r="D163" s="145"/>
      <c r="E163" s="145"/>
      <c r="F163" s="150">
        <f t="shared" si="15"/>
        <v>1650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Замена прибора учета ХВС.</v>
      </c>
    </row>
    <row r="164" spans="1:14" ht="28.5" hidden="1" customHeight="1">
      <c r="A164" s="145">
        <f t="shared" ref="A164:A187" si="18">IF(N164&gt;0,N164,0)</f>
        <v>0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0</v>
      </c>
      <c r="G164" s="150"/>
      <c r="H164" s="29" t="e">
        <f t="shared" si="16"/>
        <v>#N/A</v>
      </c>
      <c r="I164" s="146" t="e">
        <f t="shared" ref="I164:I187" si="20">VLOOKUP(A164,$A$28:$J$72,9,FALSE)</f>
        <v>#N/A</v>
      </c>
      <c r="J164" s="146"/>
      <c r="M164" s="22" t="s">
        <v>72</v>
      </c>
      <c r="N164" s="1">
        <v>0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50">
        <f t="shared" si="19"/>
        <v>0</v>
      </c>
      <c r="G165" s="150"/>
      <c r="H165" s="29" t="e">
        <f t="shared" si="16"/>
        <v>#N/A</v>
      </c>
      <c r="I165" s="146" t="e">
        <f t="shared" si="20"/>
        <v>#N/A</v>
      </c>
      <c r="J165" s="146"/>
      <c r="M165" s="22" t="s">
        <v>72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50">
        <f t="shared" si="19"/>
        <v>0</v>
      </c>
      <c r="G166" s="150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50">
        <f t="shared" si="19"/>
        <v>0</v>
      </c>
      <c r="G167" s="150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50">
        <f t="shared" si="19"/>
        <v>0</v>
      </c>
      <c r="G168" s="150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50">
        <f t="shared" si="19"/>
        <v>0</v>
      </c>
      <c r="G169" s="150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70" t="s">
        <v>184</v>
      </c>
      <c r="B190" s="170"/>
      <c r="C190" s="170"/>
      <c r="D190" s="170"/>
      <c r="E190" s="27">
        <f>SUM(F158:G187)</f>
        <v>28298.12</v>
      </c>
    </row>
    <row r="191" spans="1:14" ht="51.75" customHeight="1">
      <c r="A191" s="170" t="s">
        <v>185</v>
      </c>
      <c r="B191" s="170"/>
      <c r="C191" s="170"/>
      <c r="D191" s="170"/>
      <c r="E191" s="27">
        <f>E190+E154-E155</f>
        <v>-89412.14</v>
      </c>
    </row>
    <row r="192" spans="1:14">
      <c r="A192" s="106" t="s">
        <v>174</v>
      </c>
    </row>
    <row r="193" spans="1:10" ht="62.25" customHeight="1">
      <c r="A193" s="144" t="s">
        <v>182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50">
        <f>ПТО!G12</f>
        <v>1200</v>
      </c>
      <c r="I194" s="51" t="s">
        <v>74</v>
      </c>
    </row>
    <row r="195" spans="1:10" ht="18.75" customHeight="1">
      <c r="A195" s="142" t="str">
        <f>ПТО!F13</f>
        <v xml:space="preserve">  -  техническое освидетельствование лифта</v>
      </c>
      <c r="B195" s="142"/>
      <c r="C195" s="142"/>
      <c r="D195" s="142"/>
      <c r="E195" s="142"/>
      <c r="F195" s="142"/>
      <c r="G195" s="142"/>
      <c r="H195" s="50">
        <f>ПТО!G13</f>
        <v>5600</v>
      </c>
      <c r="I195" s="51" t="s">
        <v>74</v>
      </c>
    </row>
    <row r="196" spans="1:10" ht="18.75" customHeight="1">
      <c r="A196" s="142" t="str">
        <f>ПТО!F14</f>
        <v xml:space="preserve">  -  ремонт подъезда</v>
      </c>
      <c r="B196" s="142"/>
      <c r="C196" s="142"/>
      <c r="D196" s="142"/>
      <c r="E196" s="142"/>
      <c r="F196" s="142"/>
      <c r="G196" s="142"/>
      <c r="H196" s="50">
        <f>ПТО!G14</f>
        <v>170000</v>
      </c>
      <c r="I196" s="51" t="s">
        <v>74</v>
      </c>
    </row>
    <row r="197" spans="1:10" ht="18.75" customHeight="1">
      <c r="A197" s="142" t="str">
        <f>ПТО!F15</f>
        <v xml:space="preserve">  -  установка газонного ограждения</v>
      </c>
      <c r="B197" s="142"/>
      <c r="C197" s="142"/>
      <c r="D197" s="142"/>
      <c r="E197" s="142"/>
      <c r="F197" s="142"/>
      <c r="G197" s="142"/>
      <c r="H197" s="50">
        <f>ПТО!G15</f>
        <v>60000</v>
      </c>
      <c r="I197" s="51" t="s">
        <v>74</v>
      </c>
    </row>
    <row r="198" spans="1:10" ht="18.75" hidden="1" customHeight="1">
      <c r="A198" s="142">
        <f>ПТО!F16</f>
        <v>0</v>
      </c>
      <c r="B198" s="142"/>
      <c r="C198" s="142"/>
      <c r="D198" s="142"/>
      <c r="E198" s="142"/>
      <c r="F198" s="142"/>
      <c r="G198" s="142"/>
      <c r="H198" s="50">
        <f>ПТО!G16</f>
        <v>0</v>
      </c>
      <c r="I198" s="53" t="s">
        <v>74</v>
      </c>
    </row>
    <row r="199" spans="1:10" ht="18.75" hidden="1" customHeight="1">
      <c r="A199" s="142">
        <f>ПТО!F17</f>
        <v>0</v>
      </c>
      <c r="B199" s="142"/>
      <c r="C199" s="142"/>
      <c r="D199" s="142"/>
      <c r="E199" s="142"/>
      <c r="F199" s="142"/>
      <c r="G199" s="142"/>
      <c r="H199" s="50">
        <f>ПТО!G17</f>
        <v>0</v>
      </c>
      <c r="I199" s="51" t="s">
        <v>74</v>
      </c>
    </row>
    <row r="200" spans="1:10" hidden="1">
      <c r="A200" s="142">
        <f>ПТО!F18</f>
        <v>0</v>
      </c>
      <c r="B200" s="142"/>
      <c r="C200" s="142"/>
      <c r="D200" s="142"/>
      <c r="E200" s="142"/>
      <c r="F200" s="142"/>
      <c r="G200" s="142"/>
      <c r="H200" s="50">
        <f>ПТО!G18</f>
        <v>0</v>
      </c>
      <c r="I200" s="51" t="s">
        <v>74</v>
      </c>
    </row>
    <row r="201" spans="1:10" hidden="1">
      <c r="A201" s="142">
        <f>ПТО!F19</f>
        <v>0</v>
      </c>
      <c r="B201" s="142"/>
      <c r="C201" s="142"/>
      <c r="D201" s="142"/>
      <c r="E201" s="142"/>
      <c r="F201" s="142"/>
      <c r="G201" s="142"/>
      <c r="H201" s="50">
        <f>ПТО!G19</f>
        <v>0</v>
      </c>
      <c r="I201" s="51" t="s">
        <v>74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50">
        <f>ПТО!G20</f>
        <v>0</v>
      </c>
      <c r="I202" s="51" t="s">
        <v>74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50">
        <f>ПТО!G21</f>
        <v>0</v>
      </c>
      <c r="I203" s="51" t="s">
        <v>74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50">
        <f>ПТО!G22</f>
        <v>0</v>
      </c>
      <c r="I204" s="51" t="s">
        <v>74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50">
        <f>ПТО!G23</f>
        <v>0</v>
      </c>
      <c r="I205" s="51" t="s">
        <v>74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50">
        <f>ПТО!G24</f>
        <v>0</v>
      </c>
      <c r="I206" s="51" t="s">
        <v>74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50">
        <f>ПТО!G25</f>
        <v>0</v>
      </c>
      <c r="I207" s="51" t="s">
        <v>74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50">
        <f>ПТО!G26</f>
        <v>0</v>
      </c>
      <c r="I208" s="51" t="s">
        <v>74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50">
        <f>ПТО!G27</f>
        <v>0</v>
      </c>
      <c r="I209" s="51" t="s">
        <v>74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50">
        <f>ПТО!G28</f>
        <v>0</v>
      </c>
      <c r="I210" s="51" t="s">
        <v>74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50">
        <f>ПТО!G29</f>
        <v>0</v>
      </c>
      <c r="I211" s="51" t="s">
        <v>74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50">
        <f>ПТО!G30</f>
        <v>0</v>
      </c>
      <c r="I212" s="51" t="s">
        <v>74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236800</v>
      </c>
      <c r="I214" s="57" t="s">
        <v>77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75" fitToHeight="15" orientation="portrait" r:id="rId1"/>
  <rowBreaks count="2" manualBreakCount="2">
    <brk id="45" max="9" man="1"/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:E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-56038.06</f>
        <v>-56038.06</v>
      </c>
    </row>
    <row r="2" spans="1:12" ht="18.75" customHeight="1">
      <c r="A2" s="121" t="s">
        <v>199</v>
      </c>
      <c r="B2" s="122" t="s">
        <v>176</v>
      </c>
      <c r="C2" s="122">
        <v>12</v>
      </c>
      <c r="D2" s="120">
        <v>5577.12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186</v>
      </c>
      <c r="B3" s="127" t="s">
        <v>187</v>
      </c>
      <c r="C3" s="125">
        <v>1</v>
      </c>
      <c r="D3" s="126">
        <v>4000</v>
      </c>
      <c r="E3" s="128" t="s">
        <v>188</v>
      </c>
      <c r="F3" s="30"/>
      <c r="G3" s="30"/>
      <c r="L3" s="33" t="str">
        <f t="shared" si="0"/>
        <v>ТР</v>
      </c>
    </row>
    <row r="4" spans="1:12" ht="18.75" customHeight="1">
      <c r="A4" s="129" t="s">
        <v>189</v>
      </c>
      <c r="B4" s="130" t="s">
        <v>187</v>
      </c>
      <c r="C4" s="131">
        <v>1</v>
      </c>
      <c r="D4" s="132">
        <v>250</v>
      </c>
      <c r="E4" s="133" t="s">
        <v>190</v>
      </c>
      <c r="F4" s="30"/>
      <c r="G4" s="30"/>
      <c r="L4" s="33" t="str">
        <f t="shared" si="0"/>
        <v>ТР</v>
      </c>
    </row>
    <row r="5" spans="1:12" ht="18.75" customHeight="1">
      <c r="A5" s="45" t="s">
        <v>191</v>
      </c>
      <c r="B5" s="134" t="s">
        <v>187</v>
      </c>
      <c r="C5" s="43">
        <v>1</v>
      </c>
      <c r="D5" s="47">
        <v>2403</v>
      </c>
      <c r="E5" s="45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35" t="s">
        <v>193</v>
      </c>
      <c r="B6" s="136" t="s">
        <v>187</v>
      </c>
      <c r="C6" s="137">
        <v>1</v>
      </c>
      <c r="D6" s="138">
        <v>14418</v>
      </c>
      <c r="E6" s="139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195</v>
      </c>
      <c r="B7" s="140" t="s">
        <v>187</v>
      </c>
      <c r="C7" s="43">
        <v>1</v>
      </c>
      <c r="D7" s="47">
        <v>1650</v>
      </c>
      <c r="E7" s="45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5"/>
      <c r="B8" s="141"/>
      <c r="C8" s="43"/>
      <c r="D8" s="47"/>
      <c r="E8" s="45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75</v>
      </c>
      <c r="G13" s="115">
        <v>5600</v>
      </c>
      <c r="L13" s="33">
        <f t="shared" si="0"/>
        <v>0</v>
      </c>
    </row>
    <row r="14" spans="1:12" ht="15.75">
      <c r="A14" s="30"/>
      <c r="F14" s="123" t="s">
        <v>179</v>
      </c>
      <c r="G14" s="124">
        <v>170000</v>
      </c>
      <c r="L14" s="33">
        <f t="shared" si="0"/>
        <v>0</v>
      </c>
    </row>
    <row r="15" spans="1:12" ht="15.75">
      <c r="A15" s="30"/>
      <c r="F15" s="123" t="s">
        <v>198</v>
      </c>
      <c r="G15" s="124">
        <v>60000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15050.28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15050.28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40511.279999999999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40511.279999999999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13352.88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13352.88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197</v>
      </c>
      <c r="B43" s="38">
        <v>56580</v>
      </c>
      <c r="C43" s="38" t="s">
        <v>68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Услуги и работы по управлению МКД</v>
      </c>
      <c r="N43" s="41">
        <f t="shared" si="4"/>
        <v>56580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24</v>
      </c>
      <c r="B44" s="38">
        <v>5658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5658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28290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28290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Tnz//LtBmliDgGs7b7ZPamieLYwcZzz/1HUSL1wMT+0yT2zMRm7FcvwF+kkZ1a2NtTkCTyYx1+s/lafAmKjM+w==" saltValue="XRg0JM4IyiCaj+LkJHRr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943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62" t="s">
        <v>177</v>
      </c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57630.939999999973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227079.02000000002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106758.45999999999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F1*5.45*12</f>
        <v>61672.200000000004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58648.360000000008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183106.01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183106.01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183106.01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101603.94999999995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3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3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3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3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2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2"/>
      <c r="N26" s="64"/>
    </row>
    <row r="27" spans="1:15" ht="18.75" customHeight="1">
      <c r="A27" s="71" t="s">
        <v>105</v>
      </c>
      <c r="B27" s="76" t="s">
        <v>4</v>
      </c>
      <c r="C27" s="87">
        <v>71621.78</v>
      </c>
      <c r="D27" s="82" t="s">
        <v>60</v>
      </c>
      <c r="E27" s="65"/>
      <c r="F27" s="65"/>
      <c r="G27" s="65"/>
      <c r="H27" s="65"/>
      <c r="I27" s="65"/>
      <c r="J27" s="65"/>
      <c r="M27" s="172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2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2"/>
      <c r="N29" s="64"/>
    </row>
    <row r="30" spans="1:15" ht="18.75" customHeight="1">
      <c r="A30" s="71" t="s">
        <v>108</v>
      </c>
      <c r="B30" s="76" t="s">
        <v>18</v>
      </c>
      <c r="C30" s="87">
        <v>98232.89</v>
      </c>
      <c r="D30" s="82" t="s">
        <v>66</v>
      </c>
      <c r="E30" s="65"/>
      <c r="F30" s="65"/>
      <c r="G30" s="65"/>
      <c r="H30" s="65"/>
      <c r="I30" s="65"/>
      <c r="J30" s="65"/>
      <c r="M30" s="172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2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2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2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2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15155.060000000001</v>
      </c>
      <c r="F37" s="95" t="s">
        <v>167</v>
      </c>
      <c r="G37" s="67"/>
      <c r="H37" s="67"/>
      <c r="I37" s="67"/>
      <c r="L37" s="64"/>
      <c r="M37" s="171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13293.912280701757</v>
      </c>
      <c r="D38" s="95" t="s">
        <v>165</v>
      </c>
      <c r="E38" s="69"/>
      <c r="G38" s="68"/>
      <c r="H38" s="68"/>
      <c r="L38" s="64"/>
      <c r="M38" s="171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12018.64</v>
      </c>
      <c r="D39" s="95" t="s">
        <v>166</v>
      </c>
      <c r="E39" s="69"/>
      <c r="G39" s="68"/>
      <c r="H39" s="68"/>
      <c r="L39" s="64"/>
      <c r="M39" s="171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3136.4200000000019</v>
      </c>
      <c r="D40" s="81" t="s">
        <v>59</v>
      </c>
      <c r="E40" s="69"/>
      <c r="G40" s="68"/>
      <c r="H40" s="68"/>
      <c r="L40" s="64"/>
      <c r="M40" s="171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15155.060000000001</v>
      </c>
      <c r="D41" s="81" t="s">
        <v>59</v>
      </c>
      <c r="E41" s="69"/>
      <c r="G41" s="68"/>
      <c r="H41" s="68"/>
      <c r="L41" s="64"/>
      <c r="M41" s="171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15155.060000000001</v>
      </c>
      <c r="D42" s="81" t="s">
        <v>59</v>
      </c>
      <c r="E42" s="69"/>
      <c r="G42" s="68"/>
      <c r="H42" s="68"/>
      <c r="L42" s="64"/>
      <c r="M42" s="171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1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1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53572.869999999995</v>
      </c>
      <c r="F45" s="95" t="s">
        <v>167</v>
      </c>
      <c r="G45" s="67"/>
      <c r="H45" s="67"/>
      <c r="L45" s="64"/>
      <c r="M45" s="171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3959.5617147080561</v>
      </c>
      <c r="D46" s="95" t="s">
        <v>168</v>
      </c>
      <c r="E46" s="69"/>
      <c r="G46" s="68"/>
      <c r="H46" s="68"/>
      <c r="L46" s="64"/>
      <c r="M46" s="171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42570.47</v>
      </c>
      <c r="D47" s="95" t="s">
        <v>166</v>
      </c>
      <c r="E47" s="69"/>
      <c r="G47" s="68"/>
      <c r="H47" s="68"/>
      <c r="L47" s="64"/>
      <c r="M47" s="171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11002.399999999994</v>
      </c>
      <c r="D48" s="81" t="s">
        <v>59</v>
      </c>
      <c r="E48" s="69"/>
      <c r="G48" s="68"/>
      <c r="H48" s="68"/>
      <c r="L48" s="64"/>
      <c r="M48" s="171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53572.869999999995</v>
      </c>
      <c r="D49" s="81" t="s">
        <v>59</v>
      </c>
      <c r="E49" s="69"/>
      <c r="G49" s="68"/>
      <c r="H49" s="68"/>
      <c r="L49" s="64"/>
      <c r="M49" s="171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53572.869999999995</v>
      </c>
      <c r="D50" s="81" t="s">
        <v>59</v>
      </c>
      <c r="E50" s="69"/>
      <c r="G50" s="68"/>
      <c r="H50" s="68"/>
      <c r="L50" s="64"/>
      <c r="M50" s="171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1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1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61500.079999999994</v>
      </c>
      <c r="F53" s="95" t="s">
        <v>167</v>
      </c>
      <c r="G53" s="67"/>
      <c r="H53" s="67"/>
      <c r="L53" s="64"/>
      <c r="M53" s="171"/>
      <c r="N53" s="64"/>
      <c r="O53" s="64"/>
    </row>
    <row r="54" spans="1:15" ht="18.75" customHeight="1">
      <c r="A54" s="74" t="s">
        <v>130</v>
      </c>
      <c r="B54" s="76" t="s">
        <v>37</v>
      </c>
      <c r="C54" s="100">
        <v>3985.747245625405</v>
      </c>
      <c r="D54" s="95" t="s">
        <v>168</v>
      </c>
      <c r="E54" s="70"/>
      <c r="F54" s="90"/>
      <c r="G54" s="65"/>
      <c r="H54" s="65"/>
      <c r="L54" s="64"/>
      <c r="M54" s="171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46609.509999999995</v>
      </c>
      <c r="D55" s="95" t="s">
        <v>166</v>
      </c>
      <c r="E55" s="70"/>
      <c r="G55" s="65"/>
      <c r="H55" s="65"/>
      <c r="L55" s="64"/>
      <c r="M55" s="171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14890.57</v>
      </c>
      <c r="D56" s="81" t="s">
        <v>59</v>
      </c>
      <c r="E56" s="70"/>
      <c r="G56" s="65"/>
      <c r="H56" s="65"/>
      <c r="L56" s="64"/>
      <c r="M56" s="171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61500.079999999994</v>
      </c>
      <c r="D57" s="81" t="s">
        <v>59</v>
      </c>
      <c r="E57" s="70"/>
      <c r="G57" s="65"/>
      <c r="H57" s="65"/>
      <c r="L57" s="64"/>
      <c r="M57" s="171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61500.079999999994</v>
      </c>
      <c r="D58" s="81" t="s">
        <v>59</v>
      </c>
      <c r="E58" s="70"/>
      <c r="G58" s="65"/>
      <c r="H58" s="65"/>
      <c r="L58" s="64"/>
      <c r="M58" s="171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1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1"/>
      <c r="N60" s="64"/>
      <c r="O60" s="64"/>
    </row>
    <row r="61" spans="1:15" ht="15.75">
      <c r="A61" s="74" t="s">
        <v>137</v>
      </c>
      <c r="B61" s="78" t="s">
        <v>78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100">
        <v>0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0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100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100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8">
        <v>47061.32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2021-03-26T07:43:34Z</dcterms:modified>
</cp:coreProperties>
</file>