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4" i="1"/>
  <c r="G110" i="1"/>
  <c r="F110" i="1"/>
  <c r="J109" i="1"/>
  <c r="J104" i="1"/>
  <c r="J103" i="1"/>
  <c r="A105" i="1"/>
  <c r="G102" i="1"/>
  <c r="J101" i="1"/>
  <c r="J96" i="1"/>
  <c r="J95" i="1"/>
  <c r="A95" i="1"/>
  <c r="G94" i="1"/>
  <c r="K94" i="1"/>
  <c r="A110" i="1" l="1"/>
  <c r="A112" i="1"/>
  <c r="A117" i="1"/>
  <c r="D110" i="1"/>
  <c r="A113" i="1"/>
  <c r="A118" i="1"/>
  <c r="A111" i="1"/>
  <c r="F102" i="1"/>
  <c r="A109" i="1"/>
  <c r="A122" i="1"/>
  <c r="A121" i="1"/>
  <c r="F118" i="1"/>
  <c r="A141" i="1"/>
  <c r="A96" i="1"/>
  <c r="D94" i="1"/>
  <c r="A99" i="1"/>
  <c r="A123" i="1"/>
  <c r="A94" i="1"/>
  <c r="F134" i="1"/>
  <c r="A100" i="1"/>
  <c r="A119" i="1"/>
  <c r="A125" i="1"/>
  <c r="A137" i="1"/>
  <c r="A138" i="1"/>
  <c r="A97" i="1"/>
  <c r="A103" i="1"/>
  <c r="A134" i="1"/>
  <c r="A135" i="1"/>
  <c r="A139" i="1"/>
  <c r="A106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64" i="1"/>
  <c r="A164" i="1" s="1"/>
  <c r="I16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78" i="1"/>
  <c r="H171" i="1"/>
  <c r="F170" i="1"/>
  <c r="H166" i="1"/>
  <c r="H178" i="1"/>
  <c r="H184" i="1"/>
  <c r="F164" i="1"/>
  <c r="F186" i="1"/>
  <c r="F175" i="1"/>
  <c r="H165" i="1"/>
  <c r="H170" i="1"/>
  <c r="F171" i="1"/>
  <c r="F173" i="1"/>
  <c r="H177" i="1"/>
  <c r="H175" i="1"/>
  <c r="F166" i="1"/>
  <c r="F172" i="1"/>
  <c r="H164" i="1"/>
  <c r="H168" i="1"/>
  <c r="F168" i="1"/>
  <c r="F179" i="1"/>
  <c r="F181" i="1"/>
  <c r="F187" i="1"/>
  <c r="H181" i="1"/>
  <c r="F182" i="1"/>
  <c r="H179" i="1"/>
  <c r="H169" i="1"/>
  <c r="F169" i="1"/>
  <c r="F176" i="1"/>
  <c r="H186" i="1"/>
  <c r="H187" i="1"/>
  <c r="F177" i="1"/>
  <c r="H182" i="1"/>
  <c r="H180" i="1"/>
  <c r="F167" i="1"/>
  <c r="F165" i="1"/>
  <c r="F180" i="1"/>
  <c r="H176" i="1"/>
  <c r="H173" i="1"/>
  <c r="F185" i="1"/>
  <c r="F184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<sst xmlns="http://schemas.openxmlformats.org/spreadsheetml/2006/main" count="551" uniqueCount="200">
  <si>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</si>
  <si>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</si>
  <si>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</si>
  <si>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</si>
  <si>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</si>
  <si>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</si>
  <si>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</si>
  <si>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</si>
  <si>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</si>
  <si>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</si>
  <si>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</si>
  <si>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</si>
  <si>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</si>
  <si>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</si>
  <si>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</si>
  <si>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</si>
  <si>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</si>
  <si>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</si>
  <si>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</si>
  <si>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</si>
  <si>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</si>
  <si>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</si>
  <si>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</si>
  <si>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</si>
  <si>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</si>
  <si>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</si>
  <si>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</si>
  <si>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</si>
  <si>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</si>
  <si>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</si>
  <si>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</si>
  <si>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</si>
  <si>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</si>
  <si>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</si>
  <si>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</si>
  <si>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</si>
  <si>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</si>
  <si>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</si>
  <si>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</si>
  <si>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</si>
  <si>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</si>
  <si>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</si>
  <si>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</si>
  <si>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</si>
  <si>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</si>
  <si>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</si>
  <si>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</si>
  <si>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</si>
  <si>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</si>
  <si>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</si>
  <si>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</si>
  <si>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</si>
  <si>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</si>
  <si>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</si>
  <si>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</si>
  <si>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</si>
  <si>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</si>
  <si>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</si>
  <si>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</si>
  <si>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</si>
  <si>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</si>
  <si>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</si>
  <si>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</si>
  <si>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</si>
  <si>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</si>
  <si>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</si>
  <si>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</si>
  <si>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</si>
  <si>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</si>
  <si>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</si>
  <si>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</si>
  <si>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</si>
  <si>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</si>
  <si>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</si>
  <si>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</si>
  <si>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</si>
  <si>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</si>
  <si>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</si>
  <si>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</si>
  <si>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</si>
  <si>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</si>
  <si>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</si>
  <si>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</si>
  <si>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</si>
  <si>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</si>
  <si>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</si>
  <si>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</si>
  <si>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</si>
  <si>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</si>
  <si>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</si>
  <si>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</si>
  <si>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</si>
  <si>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</si>
  <si>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</si>
  <si>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</si>
  <si>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</si>
  <si>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</si>
  <si>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</si>
  <si>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</si>
  <si>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</si>
  <si>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</si>
  <si>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</si>
  <si>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</si>
  <si>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</si>
  <si>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</si>
  <si>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</si>
  <si>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</si>
  <si>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</si>
  <si>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</si>
  <si>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</si>
  <si>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</si>
  <si>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</si>
  <si>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</si>
  <si>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</si>
  <si>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</si>
  <si>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</si>
  <si>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</si>
  <si>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</si>
  <si>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</si>
  <si>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</si>
  <si>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</si>
  <si>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</si>
  <si>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</si>
  <si>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</si>
  <si>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</si>
  <si>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</si>
  <si>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</si>
  <si>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</si>
  <si>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</si>
  <si>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</si>
  <si>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</si>
  <si>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</si>
  <si>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</si>
  <si>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</si>
  <si>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</si>
  <si>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</si>
  <si>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</si>
  <si>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</si>
  <si>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</si>
  <si>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</si>
  <si>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</si>
  <si>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</si>
  <si>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</si>
  <si>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</si>
  <si>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</si>
  <si>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</si>
  <si>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</si>
  <si>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</si>
  <si>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</si>
  <si>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</si>
  <si>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</si>
  <si>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</si>
  <si>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</si>
  <si>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</si>
  <si>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</si>
  <si>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</si>
  <si>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</si>
  <si>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</si>
  <si>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</si>
  <si>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</si>
  <si>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</si>
  <si>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</si>
  <si>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</si>
  <si>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</si>
  <si>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</si>
  <si>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</si>
  <si>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</si>
  <si>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</si>
  <si>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</si>
  <si>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</si>
  <si>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</si>
  <si>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</si>
  <si>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</si>
  <si>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</si>
  <si>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</si>
  <si>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123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</si>
  <si>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</si>
  <si>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</si>
  <si>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</si>
  <si>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</si>
  <si>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123 в части текущего ремонта</t>
  </si>
  <si>
    <t>разово</t>
  </si>
  <si>
    <t>Аварийный ремонт теплообменника ГВС.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</si>
  <si>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</si>
  <si>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</si>
  <si>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</si>
  <si>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</si>
  <si>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</si>
  <si>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АВР 1/21 от 16.07.2021, счет №848 от 04.09.2020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</si>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</sst>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0" fillId="0" borderId="0"/>
    <xf numFmtId="0" fontId="2" fillId="0" borderId="0"/>
    <xf numFmtId="0" fontId="2" fillId="0" borderId="0"/>
    <xf numFmtId="0" fontId="1" fillId="0" borderId="0"/>
  </cellStyleXfs>
  <cellXfs count="16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19" fillId="0" borderId="0" xfId="5" applyFont="1" applyFill="1" applyBorder="1" applyAlignment="1">
      <alignment horizontal="center"/>
    </xf>
    <xf numFmtId="0" fontId="4" fillId="0" borderId="0" xfId="5" applyFont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3" fillId="0" borderId="0" xfId="4" applyFont="1" applyFill="1" applyBorder="1" applyAlignment="1">
      <alignment horizontal="center"/>
    </xf>
    <xf numFmtId="0" fontId="6" fillId="0" borderId="0" xfId="4" applyFill="1" applyBorder="1" applyAlignment="1">
      <alignment horizontal="center"/>
    </xf>
    <xf numFmtId="0" fontId="2" fillId="0" borderId="0" xfId="7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" fillId="0" borderId="0" xfId="8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1" fillId="3" borderId="0" xfId="9" applyNumberFormat="1" applyFont="1" applyFill="1" applyBorder="1" applyAlignment="1">
      <alignment horizontal="left" vertical="center" wrapText="1"/>
    </xf>
    <xf numFmtId="4" fontId="29" fillId="0" borderId="0" xfId="0" applyNumberFormat="1" applyFont="1"/>
    <xf numFmtId="0" fontId="0" fillId="0" borderId="0" xfId="0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5 2" xfId="9"/>
    <cellStyle name="Обычный 3" xfId="2"/>
    <cellStyle name="Обычный 3 2" xfId="6"/>
    <cellStyle name="Обычный 3 6" xfId="7"/>
    <cellStyle name="Обычный 4" xfId="4"/>
    <cellStyle name="Обычный 4 3" xfId="8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3" sqref="K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2" t="s">
        <v>175</v>
      </c>
      <c r="B2" s="152"/>
      <c r="C2" s="152"/>
      <c r="D2" s="152"/>
      <c r="E2" s="152"/>
      <c r="F2" s="152"/>
      <c r="G2" s="152"/>
      <c r="H2" s="152"/>
      <c r="I2" s="152"/>
      <c r="J2" s="15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46" t="s">
        <v>2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09"/>
      <c r="L8" s="153"/>
      <c r="M8" s="109"/>
      <c r="N8" s="109"/>
      <c r="O8" s="70" t="s">
        <v>81</v>
      </c>
      <c r="R8" s="16"/>
    </row>
    <row r="9" spans="1:18" ht="18.75" customHeight="1" outlineLevel="1">
      <c r="A9" s="146" t="s">
        <v>3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09"/>
      <c r="L9" s="153"/>
      <c r="M9" s="109"/>
      <c r="N9" s="109"/>
      <c r="O9" s="70" t="s">
        <v>82</v>
      </c>
    </row>
    <row r="10" spans="1:18" ht="18.75" customHeight="1" outlineLevel="1">
      <c r="A10" s="146" t="s">
        <v>4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229698.55</v>
      </c>
      <c r="K10" s="109"/>
      <c r="L10" s="153"/>
      <c r="M10" s="109"/>
      <c r="N10" s="109"/>
      <c r="O10" s="70" t="s">
        <v>83</v>
      </c>
    </row>
    <row r="11" spans="1:18" outlineLevel="1">
      <c r="A11" s="146" t="s">
        <v>5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214843.71</v>
      </c>
      <c r="K11" s="109"/>
      <c r="L11" s="153"/>
      <c r="M11" s="109"/>
      <c r="N11" s="109"/>
      <c r="O11" s="70" t="s">
        <v>84</v>
      </c>
    </row>
    <row r="12" spans="1:18" ht="18.75" customHeight="1" outlineLevel="1">
      <c r="A12" s="146" t="s">
        <v>6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176006.37</v>
      </c>
      <c r="K12" s="109"/>
      <c r="L12" s="153"/>
      <c r="M12" s="109"/>
      <c r="N12" s="109"/>
      <c r="O12" s="70" t="s">
        <v>85</v>
      </c>
    </row>
    <row r="13" spans="1:18" ht="18.75" customHeight="1" outlineLevel="1">
      <c r="A13" s="146" t="s">
        <v>7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38837.340000000004</v>
      </c>
      <c r="K13" s="109"/>
      <c r="L13" s="153"/>
      <c r="M13" s="109"/>
      <c r="N13" s="109"/>
      <c r="O13" s="70" t="s">
        <v>86</v>
      </c>
    </row>
    <row r="14" spans="1:18" ht="18.75" customHeight="1" outlineLevel="1">
      <c r="A14" s="146" t="s">
        <v>8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09"/>
      <c r="L14" s="153"/>
      <c r="M14" s="109"/>
      <c r="N14" s="109"/>
      <c r="O14" s="70" t="s">
        <v>87</v>
      </c>
    </row>
    <row r="15" spans="1:18" ht="18.75" customHeight="1" outlineLevel="1">
      <c r="A15" s="146" t="s">
        <v>9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329973.26</v>
      </c>
      <c r="K15" s="109"/>
      <c r="L15" s="153"/>
      <c r="M15" s="109"/>
      <c r="N15" s="109"/>
      <c r="O15" s="70" t="s">
        <v>88</v>
      </c>
    </row>
    <row r="16" spans="1:18" ht="18.75" customHeight="1" outlineLevel="1">
      <c r="A16" s="146" t="s">
        <v>10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329973.26</v>
      </c>
      <c r="K16" s="109"/>
      <c r="L16" s="153"/>
      <c r="M16" s="109"/>
      <c r="N16" s="109"/>
      <c r="O16" s="70" t="s">
        <v>89</v>
      </c>
    </row>
    <row r="17" spans="1:23" ht="18.75" customHeight="1" outlineLevel="1">
      <c r="A17" s="146" t="s">
        <v>11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09"/>
      <c r="L17" s="153"/>
      <c r="M17" s="109"/>
      <c r="N17" s="109"/>
      <c r="O17" s="70" t="s">
        <v>90</v>
      </c>
    </row>
    <row r="18" spans="1:23" ht="18.75" customHeight="1" outlineLevel="1">
      <c r="A18" s="146" t="s">
        <v>12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09"/>
      <c r="L18" s="153"/>
      <c r="M18" s="109"/>
      <c r="N18" s="109"/>
      <c r="O18" s="70" t="s">
        <v>91</v>
      </c>
    </row>
    <row r="19" spans="1:23" ht="18.75" customHeight="1" outlineLevel="1">
      <c r="A19" s="146" t="s">
        <v>13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09"/>
      <c r="L19" s="153"/>
      <c r="M19" s="109"/>
      <c r="N19" s="109"/>
      <c r="O19" s="70" t="s">
        <v>92</v>
      </c>
    </row>
    <row r="20" spans="1:23" ht="18.75" customHeight="1" outlineLevel="1">
      <c r="A20" s="146" t="s">
        <v>14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09"/>
      <c r="L20" s="153"/>
      <c r="M20" s="109"/>
      <c r="N20" s="109"/>
      <c r="O20" s="70" t="s">
        <v>93</v>
      </c>
    </row>
    <row r="21" spans="1:23" ht="18.75" customHeight="1" outlineLevel="1">
      <c r="A21" s="146" t="s">
        <v>15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329973.26</v>
      </c>
      <c r="K21" s="109"/>
      <c r="L21" s="153"/>
      <c r="M21" s="109"/>
      <c r="N21" s="109"/>
      <c r="O21" s="70" t="s">
        <v>94</v>
      </c>
    </row>
    <row r="22" spans="1:23" ht="18.75" customHeight="1" outlineLevel="1">
      <c r="A22" s="146" t="s">
        <v>16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09"/>
      <c r="L22" s="153"/>
      <c r="M22" s="109"/>
      <c r="N22" s="109"/>
      <c r="O22" s="70" t="s">
        <v>95</v>
      </c>
    </row>
    <row r="23" spans="1:23" ht="18.75" customHeight="1" outlineLevel="1">
      <c r="A23" s="146" t="s">
        <v>17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09"/>
      <c r="L23" s="153"/>
      <c r="M23" s="109"/>
      <c r="N23" s="109"/>
      <c r="O23" s="70" t="s">
        <v>96</v>
      </c>
    </row>
    <row r="24" spans="1:23" ht="18.75" customHeight="1" outlineLevel="1">
      <c r="A24" s="146" t="s">
        <v>18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114569</v>
      </c>
      <c r="K24" s="109"/>
      <c r="L24" s="15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09"/>
      <c r="L27" s="15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34784.76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09"/>
      <c r="L28" s="15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7" t="str">
        <f>ПТО!A40</f>
        <v>Работы (услуги) по управлению многоквартирным домом</v>
      </c>
      <c r="B29" s="137"/>
      <c r="C29" s="137"/>
      <c r="D29" s="137"/>
      <c r="E29" s="137"/>
      <c r="F29" s="142">
        <f>VLOOKUP(A29,ПТО!$A$39:$D$53,2,FALSE)</f>
        <v>56286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09"/>
      <c r="L29" s="154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29156.16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09"/>
      <c r="L30" s="15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13508.64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09"/>
      <c r="L31" s="15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09"/>
      <c r="L32" s="154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5628.6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09"/>
      <c r="L33" s="15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28705.919999999998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09"/>
      <c r="L34" s="15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7" t="str">
        <f>ПТО!A46</f>
        <v>Коммунальные ресурсы на содержание общего имущества</v>
      </c>
      <c r="B35" s="137"/>
      <c r="C35" s="137"/>
      <c r="D35" s="137"/>
      <c r="E35" s="137"/>
      <c r="F35" s="142">
        <f>VLOOKUP(A35,ПТО!$A$39:$D$53,2,FALSE)</f>
        <v>17871.907499999998</v>
      </c>
      <c r="G35" s="142"/>
      <c r="H35" s="42" t="str">
        <f>VLOOKUP(A35,ПТО!$A$39:$D$53,3,FALSE)</f>
        <v>Ежемесячно</v>
      </c>
      <c r="I35" s="138">
        <f>VLOOKUP(A35,ПТО!$A$39:$D$53,4,FALSE)</f>
        <v>12</v>
      </c>
      <c r="J35" s="138"/>
      <c r="K35" s="109"/>
      <c r="L35" s="154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09"/>
      <c r="L36" s="154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09"/>
      <c r="L37" s="154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09"/>
      <c r="L38" s="154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09"/>
      <c r="L39" s="154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09"/>
      <c r="L40" s="154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09"/>
      <c r="L41" s="154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09"/>
      <c r="L42" s="154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7" t="str">
        <f>ПТО!A2</f>
        <v>Техническое обслуживание охранной сигнализации.</v>
      </c>
      <c r="B43" s="137"/>
      <c r="C43" s="137"/>
      <c r="D43" s="137"/>
      <c r="E43" s="137"/>
      <c r="F43" s="142">
        <f>VLOOKUP(A43,ПТО!$A$2:$D$31,4,FALSE)</f>
        <v>7218.72</v>
      </c>
      <c r="G43" s="142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09"/>
      <c r="L43" s="154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7" t="str">
        <f>ПТО!A3</f>
        <v>Аварийный ремонт теплообменника ГВС.</v>
      </c>
      <c r="B44" s="137"/>
      <c r="C44" s="137"/>
      <c r="D44" s="137"/>
      <c r="E44" s="137"/>
      <c r="F44" s="142">
        <f>VLOOKUP(A44,ПТО!$A$2:$D$31,4,FALSE)</f>
        <v>23124.92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09"/>
      <c r="L44" s="154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37" t="str">
        <f>ПТО!A4</f>
        <v>Приобретение и установка информационного стенда на детскую площадку.</v>
      </c>
      <c r="B45" s="137"/>
      <c r="C45" s="137"/>
      <c r="D45" s="137"/>
      <c r="E45" s="137"/>
      <c r="F45" s="142">
        <f>VLOOKUP(A45,ПТО!$A$2:$D$31,4,FALSE)</f>
        <v>542.4</v>
      </c>
      <c r="G45" s="142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09"/>
      <c r="L45" s="154"/>
      <c r="M45" s="116"/>
      <c r="N45" s="109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37">
        <f>ПТО!A5</f>
        <v>0</v>
      </c>
      <c r="B46" s="137"/>
      <c r="C46" s="137"/>
      <c r="D46" s="137"/>
      <c r="E46" s="137"/>
      <c r="F46" s="142" t="e">
        <f>VLOOKUP(A46,ПТО!$A$2:$D$31,4,FALSE)</f>
        <v>#N/A</v>
      </c>
      <c r="G46" s="142"/>
      <c r="H46" s="25" t="e">
        <f>VLOOKUP(A46,ПТО!$A$2:$D$31,2,FALSE)</f>
        <v>#N/A</v>
      </c>
      <c r="I46" s="138" t="e">
        <f>VLOOKUP(A46,ПТО!$A$2:$D$31,3,FALSE)</f>
        <v>#N/A</v>
      </c>
      <c r="J46" s="138"/>
      <c r="K46" s="109"/>
      <c r="L46" s="154"/>
      <c r="M46" s="116"/>
      <c r="N46" s="109"/>
      <c r="O46" s="23">
        <f t="shared" si="1"/>
        <v>0</v>
      </c>
      <c r="R46" s="22" t="s">
        <v>72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09"/>
      <c r="L47" s="154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09"/>
      <c r="L48" s="154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09"/>
      <c r="L49" s="154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09"/>
      <c r="L50" s="154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09"/>
      <c r="L51" s="154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09"/>
      <c r="L52" s="154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09"/>
      <c r="L53" s="154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09"/>
      <c r="L54" s="154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09"/>
      <c r="L55" s="154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09"/>
      <c r="L56" s="154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09"/>
      <c r="L57" s="154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09"/>
      <c r="L58" s="154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09"/>
      <c r="L59" s="154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09"/>
      <c r="L60" s="154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09"/>
      <c r="L61" s="154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09"/>
      <c r="L62" s="154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09"/>
      <c r="L63" s="154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09"/>
      <c r="L64" s="154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09"/>
      <c r="L65" s="154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09"/>
      <c r="L66" s="154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09"/>
      <c r="L67" s="154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09"/>
      <c r="L68" s="154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09"/>
      <c r="L69" s="154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09"/>
      <c r="L70" s="154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6"/>
      <c r="L71" s="154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09"/>
      <c r="L72" s="154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9"/>
      <c r="L75" s="157"/>
      <c r="M75" s="109"/>
      <c r="N75" s="109"/>
      <c r="O75" s="70" t="s">
        <v>98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9"/>
      <c r="L76" s="157"/>
      <c r="M76" s="109"/>
      <c r="N76" s="109"/>
      <c r="O76" s="70" t="s">
        <v>99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9"/>
      <c r="L77" s="157"/>
      <c r="M77" s="109"/>
      <c r="N77" s="109"/>
      <c r="O77" s="70" t="s">
        <v>100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7">
        <f>VLOOKUP(O78,АО,3,FALSE)</f>
        <v>0</v>
      </c>
      <c r="K78" s="109"/>
      <c r="L78" s="157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35" t="s">
        <v>2</v>
      </c>
      <c r="B81" s="135"/>
      <c r="C81" s="135"/>
      <c r="D81" s="135"/>
      <c r="E81" s="135"/>
      <c r="F81" s="135"/>
      <c r="G81" s="135"/>
      <c r="H81" s="135"/>
      <c r="I81" s="135"/>
      <c r="J81" s="97">
        <f t="shared" ref="J81:J90" si="2">VLOOKUP(O81,АО,3,FALSE)</f>
        <v>0</v>
      </c>
      <c r="K81" s="109"/>
      <c r="L81" s="143"/>
      <c r="M81" s="109"/>
      <c r="N81" s="109"/>
      <c r="O81" s="70" t="s">
        <v>102</v>
      </c>
    </row>
    <row r="82" spans="1:15" outlineLevel="1">
      <c r="A82" s="135" t="s">
        <v>3</v>
      </c>
      <c r="B82" s="135"/>
      <c r="C82" s="135"/>
      <c r="D82" s="135"/>
      <c r="E82" s="135"/>
      <c r="F82" s="135"/>
      <c r="G82" s="135"/>
      <c r="H82" s="135"/>
      <c r="I82" s="135"/>
      <c r="J82" s="97">
        <f t="shared" si="2"/>
        <v>0</v>
      </c>
      <c r="K82" s="109"/>
      <c r="L82" s="143"/>
      <c r="M82" s="109"/>
      <c r="N82" s="109"/>
      <c r="O82" s="70" t="s">
        <v>103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7">
        <f t="shared" si="2"/>
        <v>161482.6</v>
      </c>
      <c r="K83" s="109"/>
      <c r="L83" s="143"/>
      <c r="M83" s="109"/>
      <c r="N83" s="109"/>
      <c r="O83" s="70" t="s">
        <v>104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7">
        <f t="shared" si="2"/>
        <v>0</v>
      </c>
      <c r="K84" s="109"/>
      <c r="L84" s="143"/>
      <c r="M84" s="109"/>
      <c r="N84" s="109"/>
      <c r="O84" s="70" t="s">
        <v>105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7">
        <f t="shared" si="2"/>
        <v>0</v>
      </c>
      <c r="K85" s="109"/>
      <c r="L85" s="143"/>
      <c r="M85" s="109"/>
      <c r="N85" s="109"/>
      <c r="O85" s="70" t="s">
        <v>106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7">
        <f t="shared" si="2"/>
        <v>38734.6</v>
      </c>
      <c r="K86" s="109"/>
      <c r="L86" s="143"/>
      <c r="M86" s="109"/>
      <c r="N86" s="109"/>
      <c r="O86" s="70" t="s">
        <v>107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09"/>
      <c r="L87" s="143"/>
      <c r="M87" s="109"/>
      <c r="N87" s="109"/>
      <c r="O87" s="70" t="s">
        <v>108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09"/>
      <c r="L88" s="143"/>
      <c r="M88" s="109"/>
      <c r="N88" s="109"/>
      <c r="O88" s="70" t="s">
        <v>109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09"/>
      <c r="L89" s="143"/>
      <c r="M89" s="109"/>
      <c r="N89" s="109"/>
      <c r="O89" s="70" t="s">
        <v>110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7">
        <f t="shared" si="2"/>
        <v>0</v>
      </c>
      <c r="K90" s="109"/>
      <c r="L90" s="143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8" t="s">
        <v>48</v>
      </c>
      <c r="B93" s="158"/>
      <c r="C93" s="158"/>
      <c r="D93" s="159" t="s">
        <v>49</v>
      </c>
      <c r="E93" s="159"/>
      <c r="F93" s="10" t="s">
        <v>50</v>
      </c>
      <c r="G93" s="158" t="s">
        <v>51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15693.93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13078.28</v>
      </c>
      <c r="L95" s="144"/>
      <c r="O95" s="1" t="s">
        <v>112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25988.78</v>
      </c>
      <c r="L96" s="144"/>
      <c r="O96" s="1" t="s">
        <v>113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0</v>
      </c>
      <c r="L97" s="144"/>
      <c r="O97" s="1" t="s">
        <v>114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15693.93</v>
      </c>
      <c r="L98" s="144"/>
      <c r="O98" s="1" t="s">
        <v>115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15693.93</v>
      </c>
      <c r="L99" s="144"/>
      <c r="O99" s="1" t="s">
        <v>116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117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118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34257.94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2595.3000000000002</v>
      </c>
      <c r="L103" s="144"/>
      <c r="O103" s="1" t="s">
        <v>121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64004.69</v>
      </c>
      <c r="L104" s="144"/>
      <c r="O104" s="1" t="s">
        <v>122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0</v>
      </c>
      <c r="L105" s="144"/>
      <c r="O105" s="1" t="s">
        <v>123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34257.94</v>
      </c>
      <c r="L106" s="144"/>
      <c r="O106" s="1" t="s">
        <v>124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34257.94</v>
      </c>
      <c r="L107" s="144"/>
      <c r="O107" s="1" t="s">
        <v>125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126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127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68327.570000000007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4259.82</v>
      </c>
      <c r="L111" s="144"/>
      <c r="O111" s="1" t="s">
        <v>129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123397.56</v>
      </c>
      <c r="L112" s="144"/>
      <c r="O112" s="1" t="s">
        <v>130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0</v>
      </c>
      <c r="L113" s="144"/>
      <c r="O113" s="1" t="s">
        <v>131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68327.570000000007</v>
      </c>
      <c r="L114" s="144"/>
      <c r="O114" s="1" t="s">
        <v>132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68327.570000000007</v>
      </c>
      <c r="L115" s="144"/>
      <c r="O115" s="1" t="s">
        <v>133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134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135</v>
      </c>
    </row>
    <row r="118" spans="1:15" ht="32.25" hidden="1" customHeight="1" outlineLevel="1">
      <c r="A118" s="139">
        <f>IF(VLOOKUP("тко",АО,3,FALSE)&gt;0,"Обращение с ТКО",0)</f>
        <v>0</v>
      </c>
      <c r="B118" s="139"/>
      <c r="C118" s="139"/>
      <c r="D118" s="140">
        <f>IF(VLOOKUP("тко",АО,3,FALSE)&gt;0,VLOOKUP("тко",АО,3,FALSE),0)</f>
        <v>0</v>
      </c>
      <c r="E118" s="140"/>
      <c r="F118" s="13">
        <f>IF(VLOOKUP("тко",АО,3,FALSE)&gt;0,VLOOKUP("тко",АО,4,FALSE),0)</f>
        <v>0</v>
      </c>
      <c r="G118" s="141">
        <f>VLOOKUP("тко",АО,5,FALSE)</f>
        <v>0</v>
      </c>
      <c r="H118" s="140"/>
      <c r="I118" s="140"/>
      <c r="J118" s="140"/>
      <c r="L118" s="47"/>
    </row>
    <row r="119" spans="1:15" ht="32.25" hidden="1" customHeight="1" outlineLevel="2">
      <c r="A119" s="135">
        <f t="shared" ref="A119:A125" si="8">IF(VLOOKUP("тко",АО,3,FALSE)&gt;0,VLOOKUP(O119,АО,2,FALSE),0)</f>
        <v>0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35">
        <f t="shared" si="8"/>
        <v>0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35">
        <f t="shared" si="8"/>
        <v>0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35">
        <f t="shared" si="8"/>
        <v>0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35">
        <f t="shared" si="8"/>
        <v>0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35">
        <f t="shared" si="8"/>
        <v>0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35">
        <f t="shared" si="8"/>
        <v>0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22452.31</v>
      </c>
      <c r="H126" s="140"/>
      <c r="I126" s="140"/>
      <c r="J126" s="140"/>
      <c r="L126" s="47"/>
    </row>
    <row r="127" spans="1:15" ht="32.25" hidden="1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1700.93</v>
      </c>
      <c r="L127" s="47"/>
      <c r="O127" s="1" t="s">
        <v>145</v>
      </c>
    </row>
    <row r="128" spans="1:15" ht="32.25" hidden="1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50088.72</v>
      </c>
      <c r="L128" s="47"/>
      <c r="O128" s="1" t="s">
        <v>146</v>
      </c>
    </row>
    <row r="129" spans="1:15" ht="32.25" hidden="1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22452.31</v>
      </c>
      <c r="L130" s="47"/>
      <c r="O130" s="1" t="s">
        <v>148</v>
      </c>
    </row>
    <row r="131" spans="1:15" ht="32.25" hidden="1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22452.31</v>
      </c>
      <c r="L131" s="47"/>
      <c r="O131" s="1" t="s">
        <v>149</v>
      </c>
    </row>
    <row r="132" spans="1:15" ht="32.25" hidden="1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7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35" t="s">
        <v>45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0</v>
      </c>
      <c r="O144" t="s">
        <v>169</v>
      </c>
    </row>
    <row r="145" spans="1:15" ht="18.75" customHeight="1" outlineLevel="1">
      <c r="A145" s="135" t="s">
        <v>46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35" t="s">
        <v>172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400005.81</v>
      </c>
      <c r="O146" t="s">
        <v>171</v>
      </c>
    </row>
    <row r="149" spans="1:15" ht="52.5" customHeight="1">
      <c r="A149" s="160" t="s">
        <v>180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2" t="s">
        <v>183</v>
      </c>
      <c r="B154" s="162"/>
      <c r="C154" s="162"/>
      <c r="D154" s="162"/>
      <c r="E154" s="27">
        <f>ПТО!G1</f>
        <v>-29590.36</v>
      </c>
    </row>
    <row r="155" spans="1:15" ht="34.5" customHeight="1">
      <c r="A155" s="161" t="s">
        <v>187</v>
      </c>
      <c r="B155" s="161"/>
      <c r="C155" s="161"/>
      <c r="D155" s="161"/>
      <c r="E155" s="28">
        <f>J13</f>
        <v>38837.340000000004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7" t="str">
        <f t="shared" ref="A158:A163" si="14">IF(N158&gt;0,N158,0)</f>
        <v>Техническое обслуживание охранной сигнализации.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7218.72</v>
      </c>
      <c r="G158" s="142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7" t="str">
        <f t="shared" si="14"/>
        <v>Аварийный ремонт теплообменника ГВС.</v>
      </c>
      <c r="B159" s="137"/>
      <c r="C159" s="137"/>
      <c r="D159" s="137"/>
      <c r="E159" s="137"/>
      <c r="F159" s="142">
        <f t="shared" si="15"/>
        <v>23124.92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37" t="str">
        <f t="shared" si="14"/>
        <v>Приобретение и установка информационного стенда на детскую площадку.</v>
      </c>
      <c r="B160" s="137"/>
      <c r="C160" s="137"/>
      <c r="D160" s="137"/>
      <c r="E160" s="137"/>
      <c r="F160" s="142">
        <f t="shared" si="15"/>
        <v>542.4</v>
      </c>
      <c r="G160" s="142"/>
      <c r="H160" s="24" t="str">
        <f t="shared" si="16"/>
        <v>разово</v>
      </c>
      <c r="I160" s="138">
        <f t="shared" si="17"/>
        <v>1</v>
      </c>
      <c r="J160" s="138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37">
        <f>IF(N161&gt;0,N161,0)</f>
        <v>0</v>
      </c>
      <c r="B161" s="137"/>
      <c r="C161" s="137"/>
      <c r="D161" s="137"/>
      <c r="E161" s="137"/>
      <c r="F161" s="142">
        <f t="shared" si="15"/>
        <v>0</v>
      </c>
      <c r="G161" s="142"/>
      <c r="H161" s="24" t="e">
        <f t="shared" si="16"/>
        <v>#N/A</v>
      </c>
      <c r="I161" s="138" t="e">
        <f t="shared" si="17"/>
        <v>#N/A</v>
      </c>
      <c r="J161" s="138"/>
      <c r="M161" s="22" t="s">
        <v>72</v>
      </c>
      <c r="N161" s="1">
        <v>0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42">
        <f t="shared" si="15"/>
        <v>0</v>
      </c>
      <c r="G162" s="142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72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42">
        <f t="shared" si="15"/>
        <v>0</v>
      </c>
      <c r="G163" s="142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72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72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72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72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72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72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72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72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72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72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72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72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72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72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72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72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72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72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72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72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72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72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72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72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2" t="s">
        <v>186</v>
      </c>
      <c r="B190" s="162"/>
      <c r="C190" s="162"/>
      <c r="D190" s="162"/>
      <c r="E190" s="27">
        <f>SUM(F158:G187)</f>
        <v>30886.04</v>
      </c>
    </row>
    <row r="191" spans="1:14" ht="51.75" customHeight="1">
      <c r="A191" s="162" t="s">
        <v>185</v>
      </c>
      <c r="B191" s="162"/>
      <c r="C191" s="162"/>
      <c r="D191" s="162"/>
      <c r="E191" s="27">
        <f>E190+E154-E155</f>
        <v>-37541.660000000003</v>
      </c>
    </row>
    <row r="192" spans="1:14">
      <c r="A192" s="104" t="s">
        <v>173</v>
      </c>
    </row>
    <row r="193" spans="1:10" ht="62.25" customHeight="1">
      <c r="A193" s="136" t="s">
        <v>184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49">
        <f>ПТО!G12</f>
        <v>1200</v>
      </c>
      <c r="I194" s="50" t="s">
        <v>74</v>
      </c>
    </row>
    <row r="195" spans="1:10" ht="18.75" customHeight="1">
      <c r="A195" s="134" t="str">
        <f>ПТО!F13</f>
        <v xml:space="preserve">  -  техническое обслуживание охранной сигнализации</v>
      </c>
      <c r="B195" s="134"/>
      <c r="C195" s="134"/>
      <c r="D195" s="134"/>
      <c r="E195" s="134"/>
      <c r="F195" s="134"/>
      <c r="G195" s="134"/>
      <c r="H195" s="49">
        <f>ПТО!G13</f>
        <v>7250</v>
      </c>
      <c r="I195" s="50" t="s">
        <v>74</v>
      </c>
    </row>
    <row r="196" spans="1:10" ht="18.75" hidden="1" customHeight="1">
      <c r="A196" s="134">
        <f>ПТО!F14</f>
        <v>0</v>
      </c>
      <c r="B196" s="134"/>
      <c r="C196" s="134"/>
      <c r="D196" s="134"/>
      <c r="E196" s="134"/>
      <c r="F196" s="134"/>
      <c r="G196" s="134"/>
      <c r="H196" s="49">
        <f>ПТО!G14</f>
        <v>0</v>
      </c>
      <c r="I196" s="50" t="s">
        <v>74</v>
      </c>
    </row>
    <row r="197" spans="1:10" ht="18.75" hidden="1" customHeight="1">
      <c r="A197" s="134">
        <f>ПТО!F15</f>
        <v>0</v>
      </c>
      <c r="B197" s="134"/>
      <c r="C197" s="134"/>
      <c r="D197" s="134"/>
      <c r="E197" s="134"/>
      <c r="F197" s="134"/>
      <c r="G197" s="134"/>
      <c r="H197" s="49">
        <f>ПТО!G15</f>
        <v>0</v>
      </c>
      <c r="I197" s="50" t="s">
        <v>74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49">
        <f>ПТО!G16</f>
        <v>0</v>
      </c>
      <c r="I198" s="52" t="s">
        <v>74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49">
        <f>ПТО!G17</f>
        <v>0</v>
      </c>
      <c r="I199" s="50" t="s">
        <v>74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49">
        <f>ПТО!G18</f>
        <v>0</v>
      </c>
      <c r="I200" s="50" t="s">
        <v>74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49">
        <f>ПТО!G19</f>
        <v>0</v>
      </c>
      <c r="I201" s="50" t="s">
        <v>74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49">
        <f>ПТО!G20</f>
        <v>0</v>
      </c>
      <c r="I202" s="50" t="s">
        <v>74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49">
        <f>ПТО!G21</f>
        <v>0</v>
      </c>
      <c r="I203" s="50" t="s">
        <v>74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49">
        <f>ПТО!G22</f>
        <v>0</v>
      </c>
      <c r="I204" s="50" t="s">
        <v>74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49">
        <f>ПТО!G23</f>
        <v>0</v>
      </c>
      <c r="I205" s="50" t="s">
        <v>74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49">
        <f>ПТО!G24</f>
        <v>0</v>
      </c>
      <c r="I206" s="50" t="s">
        <v>74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49">
        <f>ПТО!G25</f>
        <v>0</v>
      </c>
      <c r="I207" s="50" t="s">
        <v>74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49">
        <f>ПТО!G26</f>
        <v>0</v>
      </c>
      <c r="I208" s="50" t="s">
        <v>74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49">
        <f>ПТО!G27</f>
        <v>0</v>
      </c>
      <c r="I209" s="50" t="s">
        <v>74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49">
        <f>ПТО!G28</f>
        <v>0</v>
      </c>
      <c r="I210" s="50" t="s">
        <v>74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49">
        <f>ПТО!G29</f>
        <v>0</v>
      </c>
      <c r="I211" s="50" t="s">
        <v>74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49">
        <f>ПТО!G30</f>
        <v>0</v>
      </c>
      <c r="I212" s="50" t="s">
        <v>74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8450</v>
      </c>
      <c r="I214" s="56" t="s">
        <v>76</v>
      </c>
    </row>
  </sheetData>
  <sheetProtection algorithmName="SHA-512" hashValue="/tGZ3YV91IBoBam/rEKFHfZT2/GLxx4ml7fWwOsTMpPAcXAOPKKelNcOMW/YW36zNbnN4oKvhiA32vGwlyd6mg==" saltValue="FddbR/YLA14+CLOZetAyD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183</v>
      </c>
      <c r="G1" s="101">
        <f>-29590.36</f>
        <v>-29590.36</v>
      </c>
    </row>
    <row r="2" spans="1:12" ht="18.75" customHeight="1">
      <c r="A2" s="120" t="s">
        <v>178</v>
      </c>
      <c r="B2" s="119" t="s">
        <v>176</v>
      </c>
      <c r="C2" s="119">
        <v>12</v>
      </c>
      <c r="D2" s="118">
        <v>7218.72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4" t="s">
        <v>182</v>
      </c>
      <c r="B3" s="123" t="s">
        <v>181</v>
      </c>
      <c r="C3" s="124">
        <v>1</v>
      </c>
      <c r="D3" s="46">
        <v>23124.92</v>
      </c>
      <c r="E3" s="44" t="s">
        <v>188</v>
      </c>
      <c r="F3" s="30"/>
      <c r="G3" s="30"/>
      <c r="L3" s="33" t="str">
        <f t="shared" si="0"/>
        <v>ТР</v>
      </c>
    </row>
    <row r="4" spans="1:12" ht="18.75" customHeight="1">
      <c r="A4" s="125" t="s">
        <v>189</v>
      </c>
      <c r="B4" s="126" t="s">
        <v>181</v>
      </c>
      <c r="C4" s="127">
        <v>1</v>
      </c>
      <c r="D4" s="128">
        <v>542.4</v>
      </c>
      <c r="E4" s="129" t="s">
        <v>190</v>
      </c>
      <c r="F4" s="30"/>
      <c r="G4" s="30"/>
      <c r="L4" s="33" t="str">
        <f t="shared" si="0"/>
        <v>ТР</v>
      </c>
    </row>
    <row r="5" spans="1:12" ht="18.75" customHeight="1">
      <c r="A5" s="30"/>
      <c r="F5" s="44"/>
      <c r="G5" s="44"/>
      <c r="K5" s="46"/>
      <c r="L5" s="33">
        <f t="shared" si="0"/>
        <v>0</v>
      </c>
    </row>
    <row r="6" spans="1:12" ht="18.75" customHeight="1">
      <c r="A6" s="30"/>
      <c r="F6" s="44"/>
      <c r="G6" s="44"/>
      <c r="K6" s="46"/>
      <c r="L6" s="33">
        <f t="shared" si="0"/>
        <v>0</v>
      </c>
    </row>
    <row r="7" spans="1:12" ht="18.75" customHeight="1">
      <c r="A7" s="30"/>
      <c r="F7" s="45"/>
      <c r="G7" s="45"/>
      <c r="K7" s="46"/>
      <c r="L7" s="33">
        <f t="shared" si="0"/>
        <v>0</v>
      </c>
    </row>
    <row r="8" spans="1:12" ht="18.75" customHeight="1">
      <c r="A8" s="30"/>
      <c r="F8" s="45"/>
      <c r="G8" s="45"/>
      <c r="K8" s="43"/>
      <c r="L8" s="33">
        <f t="shared" si="0"/>
        <v>0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184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7250</v>
      </c>
      <c r="L13" s="33">
        <f t="shared" si="0"/>
        <v>0</v>
      </c>
    </row>
    <row r="14" spans="1:12" ht="15.75">
      <c r="A14" s="30"/>
      <c r="F14" s="121"/>
      <c r="G14" s="122"/>
      <c r="L14" s="33">
        <f t="shared" si="0"/>
        <v>0</v>
      </c>
    </row>
    <row r="15" spans="1:12" ht="15.75">
      <c r="A15" s="30"/>
      <c r="F15" s="121"/>
      <c r="G15" s="122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34784.76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34784.76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56286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56286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29156.16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29156.16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13508.64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13508.64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5628.6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5628.6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28705.919999999998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28705.919999999998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30">
        <f>(E46*G52*F54*6+E46*G52*G54*6)+(F46*G58*F60*6+F46*G58*G60*6)+(F46*G62*F64*6+F46*G62*G64*6)</f>
        <v>17871.907499999998</v>
      </c>
      <c r="C46" s="131" t="s">
        <v>68</v>
      </c>
      <c r="D46" s="48">
        <v>12</v>
      </c>
      <c r="E46" s="130">
        <v>419.7</v>
      </c>
      <c r="F46" s="130">
        <v>105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17871.907499999998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2"/>
      <c r="C47" s="131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3" t="s">
        <v>193</v>
      </c>
      <c r="F51" s="133" t="s">
        <v>194</v>
      </c>
      <c r="G51" s="133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/>
      <c r="F52" s="130">
        <v>1129.2</v>
      </c>
      <c r="G52" s="133">
        <v>2.5</v>
      </c>
      <c r="H52" s="133">
        <f>G52*E46/F52</f>
        <v>0.92919766206163656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/>
      <c r="F53" s="133" t="s">
        <v>196</v>
      </c>
      <c r="G53" s="133" t="s">
        <v>197</v>
      </c>
      <c r="H53" s="133">
        <f>H52*G55</f>
        <v>19.513150903294367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>
        <v>1.17</v>
      </c>
      <c r="G54" s="133">
        <v>1.23</v>
      </c>
      <c r="H54" s="133"/>
    </row>
    <row r="55" spans="5:16">
      <c r="E55" s="133"/>
      <c r="F55" s="133"/>
      <c r="G55" s="133">
        <v>21</v>
      </c>
      <c r="H55" s="133"/>
    </row>
    <row r="56" spans="5:16">
      <c r="E56" s="133"/>
      <c r="F56" s="133"/>
      <c r="G56" s="133"/>
      <c r="H56" s="133"/>
    </row>
    <row r="57" spans="5:16">
      <c r="E57" s="133" t="s">
        <v>198</v>
      </c>
      <c r="F57" s="133"/>
      <c r="G57" s="133"/>
      <c r="H57" s="133"/>
    </row>
    <row r="58" spans="5:16">
      <c r="E58" s="133"/>
      <c r="F58" s="130">
        <f>F52</f>
        <v>1129.2</v>
      </c>
      <c r="G58" s="133">
        <v>7.4999999999999997E-2</v>
      </c>
      <c r="H58" s="133">
        <f>G58*F46</f>
        <v>7.875</v>
      </c>
    </row>
    <row r="59" spans="5:16">
      <c r="E59" s="133"/>
      <c r="F59" s="133" t="s">
        <v>196</v>
      </c>
      <c r="G59" s="133" t="s">
        <v>197</v>
      </c>
      <c r="H59" s="133">
        <f>H58/F58</f>
        <v>6.9739638682252917E-3</v>
      </c>
    </row>
    <row r="60" spans="5:16">
      <c r="E60" s="133"/>
      <c r="F60" s="133">
        <v>12.94</v>
      </c>
      <c r="G60" s="133">
        <v>13.45</v>
      </c>
      <c r="H60" s="133">
        <f>H59*G55</f>
        <v>0.14645324123273112</v>
      </c>
    </row>
    <row r="61" spans="5:16">
      <c r="E61" s="133" t="s">
        <v>199</v>
      </c>
      <c r="F61" s="133"/>
      <c r="G61" s="133"/>
      <c r="H61" s="133"/>
    </row>
    <row r="62" spans="5:16">
      <c r="E62" s="133"/>
      <c r="F62" s="130">
        <f>F52</f>
        <v>1129.2</v>
      </c>
      <c r="G62" s="133">
        <v>7.4999999999999997E-2</v>
      </c>
      <c r="H62" s="133">
        <f>G62*F46</f>
        <v>7.875</v>
      </c>
    </row>
    <row r="63" spans="5:16">
      <c r="E63" s="133"/>
      <c r="F63" s="133" t="s">
        <v>196</v>
      </c>
      <c r="G63" s="133" t="s">
        <v>197</v>
      </c>
      <c r="H63" s="133">
        <f>H62/F62</f>
        <v>6.9739638682252917E-3</v>
      </c>
    </row>
    <row r="64" spans="5:16">
      <c r="E64" s="133"/>
      <c r="F64" s="133">
        <v>15.73</v>
      </c>
      <c r="G64" s="133">
        <v>16.350000000000001</v>
      </c>
      <c r="H64" s="133">
        <f>H63*G55</f>
        <v>0.14645324123273112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938.1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229698.55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214843.71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176006.37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F1*3.45*12</f>
        <v>38837.340000000004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329973.26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329973.26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329973.26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114569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4"/>
      <c r="N26" s="63"/>
    </row>
    <row r="27" spans="1:15" ht="18.75" customHeight="1">
      <c r="A27" s="70" t="s">
        <v>104</v>
      </c>
      <c r="B27" s="75" t="s">
        <v>4</v>
      </c>
      <c r="C27" s="86">
        <v>161482.6</v>
      </c>
      <c r="D27" s="81" t="s">
        <v>60</v>
      </c>
      <c r="E27" s="64"/>
      <c r="F27" s="64"/>
      <c r="G27" s="64"/>
      <c r="H27" s="64"/>
      <c r="I27" s="64"/>
      <c r="J27" s="64"/>
      <c r="M27" s="16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4"/>
      <c r="N29" s="63"/>
    </row>
    <row r="30" spans="1:15" ht="18.75" customHeight="1">
      <c r="A30" s="70" t="s">
        <v>107</v>
      </c>
      <c r="B30" s="75" t="s">
        <v>18</v>
      </c>
      <c r="C30" s="86">
        <v>38734.6</v>
      </c>
      <c r="D30" s="81" t="s">
        <v>66</v>
      </c>
      <c r="E30" s="64"/>
      <c r="F30" s="64"/>
      <c r="G30" s="64"/>
      <c r="H30" s="64"/>
      <c r="I30" s="64"/>
      <c r="J30" s="64"/>
      <c r="M30" s="16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15693.93</v>
      </c>
      <c r="F37" s="94" t="s">
        <v>166</v>
      </c>
      <c r="G37" s="66"/>
      <c r="H37" s="66"/>
      <c r="I37" s="66"/>
      <c r="L37" s="63"/>
      <c r="M37" s="163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13078.28</v>
      </c>
      <c r="D38" s="94" t="s">
        <v>164</v>
      </c>
      <c r="E38" s="68"/>
      <c r="G38" s="67"/>
      <c r="H38" s="67"/>
      <c r="L38" s="63"/>
      <c r="M38" s="163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25988.78</v>
      </c>
      <c r="D39" s="94" t="s">
        <v>165</v>
      </c>
      <c r="E39" s="68"/>
      <c r="G39" s="67"/>
      <c r="H39" s="67"/>
      <c r="L39" s="63"/>
      <c r="M39" s="16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15693.93</v>
      </c>
      <c r="D41" s="80" t="s">
        <v>59</v>
      </c>
      <c r="E41" s="68"/>
      <c r="G41" s="67"/>
      <c r="H41" s="67"/>
      <c r="L41" s="63"/>
      <c r="M41" s="16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15693.93</v>
      </c>
      <c r="D42" s="80" t="s">
        <v>59</v>
      </c>
      <c r="E42" s="68"/>
      <c r="G42" s="67"/>
      <c r="H42" s="67"/>
      <c r="L42" s="63"/>
      <c r="M42" s="16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34257.94</v>
      </c>
      <c r="F45" s="94" t="s">
        <v>166</v>
      </c>
      <c r="G45" s="66"/>
      <c r="H45" s="66"/>
      <c r="L45" s="63"/>
      <c r="M45" s="16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2595.3000000000002</v>
      </c>
      <c r="D46" s="94" t="s">
        <v>167</v>
      </c>
      <c r="E46" s="68"/>
      <c r="G46" s="67"/>
      <c r="H46" s="67"/>
      <c r="L46" s="63"/>
      <c r="M46" s="16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64004.69</v>
      </c>
      <c r="D47" s="94" t="s">
        <v>165</v>
      </c>
      <c r="E47" s="68"/>
      <c r="G47" s="67"/>
      <c r="H47" s="67"/>
      <c r="L47" s="63"/>
      <c r="M47" s="16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34257.94</v>
      </c>
      <c r="D49" s="80" t="s">
        <v>59</v>
      </c>
      <c r="E49" s="68"/>
      <c r="G49" s="67"/>
      <c r="H49" s="67"/>
      <c r="L49" s="63"/>
      <c r="M49" s="16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34257.94</v>
      </c>
      <c r="D50" s="80" t="s">
        <v>59</v>
      </c>
      <c r="E50" s="68"/>
      <c r="G50" s="67"/>
      <c r="H50" s="67"/>
      <c r="L50" s="63"/>
      <c r="M50" s="16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68327.570000000007</v>
      </c>
      <c r="F53" s="94" t="s">
        <v>166</v>
      </c>
      <c r="G53" s="66"/>
      <c r="H53" s="66"/>
      <c r="L53" s="63"/>
      <c r="M53" s="16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4259.82</v>
      </c>
      <c r="D54" s="94" t="s">
        <v>167</v>
      </c>
      <c r="E54" s="69"/>
      <c r="F54" s="89"/>
      <c r="G54" s="64"/>
      <c r="H54" s="64"/>
      <c r="L54" s="63"/>
      <c r="M54" s="16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123397.56</v>
      </c>
      <c r="D55" s="94" t="s">
        <v>165</v>
      </c>
      <c r="E55" s="69"/>
      <c r="G55" s="64"/>
      <c r="H55" s="64"/>
      <c r="L55" s="63"/>
      <c r="M55" s="16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68327.570000000007</v>
      </c>
      <c r="D57" s="80" t="s">
        <v>59</v>
      </c>
      <c r="E57" s="69"/>
      <c r="G57" s="64"/>
      <c r="H57" s="64"/>
      <c r="L57" s="63"/>
      <c r="M57" s="16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68327.570000000007</v>
      </c>
      <c r="D58" s="80" t="s">
        <v>59</v>
      </c>
      <c r="E58" s="69"/>
      <c r="G58" s="64"/>
      <c r="H58" s="64"/>
      <c r="L58" s="63"/>
      <c r="M58" s="16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22452.31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1700.93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50088.72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22452.31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22452.31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4" sqref="G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400005.81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2022-03-25T08:59:57Z</dcterms:modified>
</cp:coreProperties>
</file>