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D3" l="1"/>
  <c r="C7" i="3" l="1"/>
  <c r="J141" i="1" l="1"/>
  <c r="J136"/>
  <c r="J135"/>
  <c r="G134"/>
  <c r="J133"/>
  <c r="J128"/>
  <c r="J127"/>
  <c r="G126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/>
  <c r="J120"/>
  <c r="J119"/>
  <c r="A119"/>
  <c r="G118"/>
  <c r="J117"/>
  <c r="J112"/>
  <c r="J111"/>
  <c r="A117"/>
  <c r="A116"/>
  <c r="A115"/>
  <c r="A113"/>
  <c r="A112"/>
  <c r="A111"/>
  <c r="G110"/>
  <c r="F110"/>
  <c r="D110"/>
  <c r="A110"/>
  <c r="J109"/>
  <c r="J104"/>
  <c r="J103"/>
  <c r="A109"/>
  <c r="A105"/>
  <c r="G102"/>
  <c r="F102"/>
  <c r="J101"/>
  <c r="J96"/>
  <c r="J95"/>
  <c r="A101"/>
  <c r="G94"/>
  <c r="K94"/>
  <c r="A122" l="1"/>
  <c r="A118"/>
  <c r="A123"/>
  <c r="A141"/>
  <c r="F134"/>
  <c r="D118"/>
  <c r="A120"/>
  <c r="A124"/>
  <c r="F94"/>
  <c r="A97"/>
  <c r="F118"/>
  <c r="A121"/>
  <c r="A137"/>
  <c r="A98"/>
  <c r="A94"/>
  <c r="A95"/>
  <c r="A99"/>
  <c r="D94"/>
  <c r="A96"/>
  <c r="A138"/>
  <c r="A106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81" s="1"/>
  <c r="A181" s="1"/>
  <c r="I181" s="1"/>
  <c r="O28"/>
  <c r="N183" l="1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N158"/>
  <c r="A158" s="1"/>
  <c r="N167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H181"/>
  <c r="F181"/>
  <c r="E155"/>
  <c r="H173" l="1"/>
  <c r="F186"/>
  <c r="H170"/>
  <c r="H180"/>
  <c r="H164"/>
  <c r="H171"/>
  <c r="H186"/>
  <c r="H176"/>
  <c r="H179"/>
  <c r="F168"/>
  <c r="F187"/>
  <c r="H165"/>
  <c r="F165"/>
  <c r="H174"/>
  <c r="H184"/>
  <c r="H187"/>
  <c r="F170"/>
  <c r="H168"/>
  <c r="F173"/>
  <c r="H167"/>
  <c r="F171"/>
  <c r="F179"/>
  <c r="F178"/>
  <c r="H178"/>
  <c r="F164"/>
  <c r="F183"/>
  <c r="H183"/>
  <c r="H172"/>
  <c r="F172"/>
  <c r="H166"/>
  <c r="F185"/>
  <c r="H169"/>
  <c r="F169"/>
  <c r="F174"/>
  <c r="F180"/>
  <c r="F176"/>
  <c r="F184"/>
  <c r="H177"/>
  <c r="F182"/>
  <c r="H185"/>
  <c r="F166"/>
  <c r="F175"/>
  <c r="F177"/>
  <c r="H182"/>
  <c r="F167"/>
  <c r="H175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<sst xmlns="http://schemas.openxmlformats.org/spreadsheetml/2006/main" count="549" uniqueCount="200">
  <si>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</si>
  <si>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</si>
  <si>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</si>
  <si>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</si>
  <si>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</si>
  <si>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</si>
  <si>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</si>
  <si>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</si>
  <si>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</si>
  <si>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</si>
  <si>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</si>
  <si>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</si>
  <si>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</si>
  <si>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</si>
  <si>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</si>
  <si>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</si>
  <si>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</si>
  <si>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</si>
  <si>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</si>
  <si>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</si>
  <si>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</si>
  <si>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</si>
  <si>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</si>
  <si>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</si>
  <si>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</si>
  <si>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</si>
  <si>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</si>
  <si>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</si>
  <si>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</si>
  <si>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</si>
  <si>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</si>
  <si>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</si>
  <si>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</si>
  <si>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</si>
  <si>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</si>
  <si>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</si>
  <si>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</si>
  <si>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</si>
  <si>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</si>
  <si>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</si>
  <si>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</si>
  <si>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</si>
  <si>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</si>
  <si>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</si>
  <si>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</si>
  <si>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</si>
  <si>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</si>
  <si>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</si>
  <si>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</si>
  <si>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</si>
  <si>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</si>
  <si>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</si>
  <si>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</si>
  <si>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</si>
  <si>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</si>
  <si>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</si>
  <si>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</si>
  <si>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</si>
  <si>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</si>
  <si>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</si>
  <si>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</si>
  <si>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</si>
  <si>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</si>
  <si>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</si>
  <si>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</si>
  <si>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</si>
  <si>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</si>
  <si>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</si>
  <si>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</si>
  <si>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</si>
  <si>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</si>
  <si>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</si>
  <si>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</si>
  <si>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</si>
  <si>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</si>
  <si>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</si>
  <si>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</si>
  <si>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</si>
  <si>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</si>
  <si>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</si>
  <si>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</si>
  <si>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</si>
  <si>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</si>
  <si>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</si>
  <si>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</si>
  <si>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</si>
  <si>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</si>
  <si>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</si>
  <si>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</si>
  <si>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</si>
  <si>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</si>
  <si>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</si>
  <si>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</si>
  <si>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</si>
  <si>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</si>
  <si>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</si>
  <si>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</si>
  <si>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</si>
  <si>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</si>
  <si>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</si>
  <si>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</si>
  <si>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</si>
  <si>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</si>
  <si>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</si>
  <si>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</si>
  <si>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</si>
  <si>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</si>
  <si>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</si>
  <si>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</si>
  <si>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</si>
  <si>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</si>
  <si>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</si>
  <si>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</si>
  <si>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</si>
  <si>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</si>
  <si>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</si>
  <si>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</si>
  <si>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</si>
  <si>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</si>
  <si>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</si>
  <si>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</si>
  <si>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</si>
  <si>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</si>
  <si>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</si>
  <si>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</si>
  <si>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</si>
  <si>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</si>
  <si>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</si>
  <si>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</si>
  <si>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</si>
  <si>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</si>
  <si>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</si>
  <si>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</si>
  <si>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</si>
  <si>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</si>
  <si>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</si>
  <si>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</si>
  <si>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</si>
  <si>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</si>
  <si>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</si>
  <si>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</si>
  <si>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</si>
  <si>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</si>
  <si>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</si>
  <si>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</si>
  <si>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</si>
  <si>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</si>
  <si>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</si>
  <si>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</si>
  <si>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</si>
  <si>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</si>
  <si>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</si>
  <si>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</si>
  <si>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</si>
  <si>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</si>
  <si>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</si>
  <si>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</si>
  <si>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</si>
  <si>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</si>
  <si>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</si>
  <si>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</si>
  <si>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</si>
  <si>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</si>
  <si>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</si>
  <si>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</si>
  <si>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</si>
  <si>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</si>
  <si>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</si>
  <si>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</si>
  <si>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</si>
  <si>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</si>
  <si>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</si>
  <si>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</si>
  <si>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</si>
  <si>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</si>
  <si>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</si>
  <si>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</si>
  <si>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12/2</t>
  </si>
  <si>
    <t>Отчет об исполнении договора управления многоквартирного дома 
Мамина-Сибиряка, 12/2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</si>
  <si>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</si>
  <si>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</si>
  <si>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</si>
  <si>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</si>
  <si>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</si>
  <si>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</si>
  <si>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</si>
  <si>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монтаж греющего кабеля на кровли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</si>
  <si>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</si>
  <si>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</si>
  <si>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</si>
  <si>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</si>
  <si>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</si>
  <si>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</si>
  <si>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</si>
  <si>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Приобретение и замена контакторов пассажирского лифта.</t>
  </si>
  <si>
    <t>АВР 2/21 от 13.05.2021, счет №66 от 26.04.2021</t>
  </si>
  <si>
    <t>Приобретение и замена АКБ охранной сигнализации.</t>
  </si>
  <si>
    <t>счет №6433 от 03.09.2021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</si>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</sst>
</file>

<file path=xl/styles.xml><?xml version="1.0" encoding="utf-8"?>
<styleSheet xmlns="http://schemas.openxmlformats.org/spreadsheetml/2006/main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3" fillId="0" borderId="0"/>
    <xf numFmtId="0" fontId="1" fillId="0" borderId="0"/>
  </cellStyleXfs>
  <cellXfs count="183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31" fillId="0" borderId="0" xfId="0" applyNumberFormat="1" applyFo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1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8" fillId="0" borderId="0" xfId="4" applyFill="1" applyBorder="1" applyAlignment="1">
      <alignment horizontal="center"/>
    </xf>
    <xf numFmtId="0" fontId="2" fillId="0" borderId="0" xfId="4" applyFont="1" applyFill="1" applyBorder="1" applyAlignment="1"/>
    <xf numFmtId="49" fontId="14" fillId="0" borderId="0" xfId="0" applyNumberFormat="1" applyFont="1" applyFill="1" applyBorder="1" applyAlignment="1">
      <alignment wrapText="1"/>
    </xf>
    <xf numFmtId="0" fontId="0" fillId="6" borderId="0" xfId="0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4" fontId="0" fillId="6" borderId="0" xfId="0" applyNumberFormat="1" applyFill="1" applyBorder="1" applyAlignment="1"/>
    <xf numFmtId="0" fontId="0" fillId="6" borderId="0" xfId="0" applyFill="1"/>
    <xf numFmtId="0" fontId="7" fillId="6" borderId="0" xfId="5" applyFill="1" applyBorder="1" applyAlignment="1"/>
    <xf numFmtId="0" fontId="7" fillId="6" borderId="0" xfId="5" applyFill="1" applyBorder="1" applyAlignment="1">
      <alignment horizontal="center"/>
    </xf>
    <xf numFmtId="4" fontId="21" fillId="6" borderId="0" xfId="5" applyNumberFormat="1" applyFont="1" applyFill="1" applyBorder="1" applyAlignment="1"/>
    <xf numFmtId="0" fontId="0" fillId="6" borderId="0" xfId="0" applyFill="1" applyBorder="1"/>
    <xf numFmtId="0" fontId="7" fillId="6" borderId="0" xfId="5" applyNumberFormat="1" applyFill="1" applyBorder="1" applyAlignment="1">
      <alignment horizontal="center"/>
    </xf>
    <xf numFmtId="4" fontId="7" fillId="6" borderId="0" xfId="5" applyNumberFormat="1" applyFill="1" applyBorder="1" applyAlignment="1">
      <alignment vertical="center"/>
    </xf>
    <xf numFmtId="4" fontId="0" fillId="0" borderId="0" xfId="0" applyNumberFormat="1" applyBorder="1" applyAlignment="1">
      <alignment horizontal="center"/>
    </xf>
    <xf numFmtId="4" fontId="23" fillId="3" borderId="0" xfId="7" applyNumberFormat="1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3" t="s">
        <v>177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44197</v>
      </c>
      <c r="K4" s="109"/>
      <c r="L4" s="109"/>
      <c r="M4" s="109"/>
      <c r="N4" s="109"/>
    </row>
    <row r="5" spans="1:18">
      <c r="A5" s="1" t="s">
        <v>0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0" t="s">
        <v>1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4"/>
      <c r="M8" s="109"/>
      <c r="N8" s="109"/>
      <c r="O8" s="70" t="s">
        <v>82</v>
      </c>
      <c r="R8" s="16"/>
    </row>
    <row r="9" spans="1:18" ht="18.75" customHeight="1" outlineLevel="1">
      <c r="A9" s="170" t="s">
        <v>2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4"/>
      <c r="M9" s="109"/>
      <c r="N9" s="109"/>
      <c r="O9" s="70" t="s">
        <v>83</v>
      </c>
    </row>
    <row r="10" spans="1:18" ht="18.75" customHeight="1" outlineLevel="1">
      <c r="A10" s="170" t="s">
        <v>3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401486.41</v>
      </c>
      <c r="K10" s="109"/>
      <c r="L10" s="174"/>
      <c r="M10" s="109"/>
      <c r="N10" s="109"/>
      <c r="O10" s="70" t="s">
        <v>84</v>
      </c>
    </row>
    <row r="11" spans="1:18" outlineLevel="1">
      <c r="A11" s="170" t="s">
        <v>4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552952.848</v>
      </c>
      <c r="K11" s="109"/>
      <c r="L11" s="174"/>
      <c r="M11" s="109"/>
      <c r="N11" s="109"/>
      <c r="O11" s="70" t="s">
        <v>85</v>
      </c>
    </row>
    <row r="12" spans="1:18" ht="18.75" customHeight="1" outlineLevel="1">
      <c r="A12" s="170" t="s">
        <v>5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423744.24</v>
      </c>
      <c r="K12" s="109"/>
      <c r="L12" s="174"/>
      <c r="M12" s="109"/>
      <c r="N12" s="109"/>
      <c r="O12" s="70" t="s">
        <v>86</v>
      </c>
    </row>
    <row r="13" spans="1:18" ht="18.75" customHeight="1" outlineLevel="1">
      <c r="A13" s="170" t="s">
        <v>6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129208.60800000001</v>
      </c>
      <c r="K13" s="109"/>
      <c r="L13" s="174"/>
      <c r="M13" s="109"/>
      <c r="N13" s="109"/>
      <c r="O13" s="70" t="s">
        <v>87</v>
      </c>
    </row>
    <row r="14" spans="1:18" ht="18.75" customHeight="1" outlineLevel="1">
      <c r="A14" s="170" t="s">
        <v>7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09"/>
      <c r="L14" s="174"/>
      <c r="M14" s="109"/>
      <c r="N14" s="109"/>
      <c r="O14" s="70" t="s">
        <v>88</v>
      </c>
    </row>
    <row r="15" spans="1:18" ht="18.75" customHeight="1" outlineLevel="1">
      <c r="A15" s="170" t="s">
        <v>8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513574.52</v>
      </c>
      <c r="K15" s="109"/>
      <c r="L15" s="174"/>
      <c r="M15" s="109"/>
      <c r="N15" s="109"/>
      <c r="O15" s="70" t="s">
        <v>89</v>
      </c>
    </row>
    <row r="16" spans="1:18" ht="18.75" customHeight="1" outlineLevel="1">
      <c r="A16" s="170" t="s">
        <v>9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513574.52</v>
      </c>
      <c r="K16" s="109"/>
      <c r="L16" s="174"/>
      <c r="M16" s="109"/>
      <c r="N16" s="109"/>
      <c r="O16" s="70" t="s">
        <v>90</v>
      </c>
    </row>
    <row r="17" spans="1:23" ht="18.75" customHeight="1" outlineLevel="1">
      <c r="A17" s="170" t="s">
        <v>10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4"/>
      <c r="M17" s="109"/>
      <c r="N17" s="109"/>
      <c r="O17" s="70" t="s">
        <v>91</v>
      </c>
    </row>
    <row r="18" spans="1:23" ht="18.75" customHeight="1" outlineLevel="1">
      <c r="A18" s="170" t="s">
        <v>11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4"/>
      <c r="M18" s="109"/>
      <c r="N18" s="109"/>
      <c r="O18" s="70" t="s">
        <v>92</v>
      </c>
    </row>
    <row r="19" spans="1:23" ht="18.75" customHeight="1" outlineLevel="1">
      <c r="A19" s="170" t="s">
        <v>12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4"/>
      <c r="M19" s="109"/>
      <c r="N19" s="109"/>
      <c r="O19" s="70" t="s">
        <v>93</v>
      </c>
    </row>
    <row r="20" spans="1:23" ht="18.75" customHeight="1" outlineLevel="1">
      <c r="A20" s="170" t="s">
        <v>13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4"/>
      <c r="M20" s="109"/>
      <c r="N20" s="109"/>
      <c r="O20" s="70" t="s">
        <v>94</v>
      </c>
    </row>
    <row r="21" spans="1:23" ht="18.75" customHeight="1" outlineLevel="1">
      <c r="A21" s="170" t="s">
        <v>14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513574.52</v>
      </c>
      <c r="K21" s="109"/>
      <c r="L21" s="174"/>
      <c r="M21" s="109"/>
      <c r="N21" s="109"/>
      <c r="O21" s="70" t="s">
        <v>95</v>
      </c>
    </row>
    <row r="22" spans="1:23" ht="18.75" customHeight="1" outlineLevel="1">
      <c r="A22" s="170" t="s">
        <v>15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4"/>
      <c r="M22" s="109"/>
      <c r="N22" s="109"/>
      <c r="O22" s="70" t="s">
        <v>96</v>
      </c>
    </row>
    <row r="23" spans="1:23" ht="18.75" customHeight="1" outlineLevel="1">
      <c r="A23" s="170" t="s">
        <v>16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4"/>
      <c r="M23" s="109"/>
      <c r="N23" s="109"/>
      <c r="O23" s="70" t="s">
        <v>97</v>
      </c>
    </row>
    <row r="24" spans="1:23" ht="18.75" customHeight="1" outlineLevel="1">
      <c r="A24" s="170" t="s">
        <v>17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440864.7379999999</v>
      </c>
      <c r="K24" s="109"/>
      <c r="L24" s="174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7" t="s">
        <v>18</v>
      </c>
      <c r="B27" s="157"/>
      <c r="C27" s="157"/>
      <c r="D27" s="157"/>
      <c r="E27" s="157"/>
      <c r="F27" s="157" t="s">
        <v>19</v>
      </c>
      <c r="G27" s="157"/>
      <c r="H27" s="5" t="s">
        <v>56</v>
      </c>
      <c r="I27" s="157" t="s">
        <v>20</v>
      </c>
      <c r="J27" s="157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125664.95999999999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1"/>
      <c r="C29" s="151"/>
      <c r="D29" s="151"/>
      <c r="E29" s="151"/>
      <c r="F29" s="152">
        <f>VLOOKUP(A29,ПТО!$A$39:$D$53,2,FALSE)</f>
        <v>108764.16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9"/>
      <c r="L29" s="175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35982.120000000003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32711.040000000001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9"/>
      <c r="L32" s="175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10903.68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50429.520000000004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1" t="str">
        <f>ПТО!A46</f>
        <v>Работы по содержанию лифта (лифтов)</v>
      </c>
      <c r="B35" s="151"/>
      <c r="C35" s="151"/>
      <c r="D35" s="151"/>
      <c r="E35" s="151"/>
      <c r="F35" s="152">
        <f>VLOOKUP(A35,ПТО!$A$39:$D$53,2,FALSE)</f>
        <v>53973.240000000005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9"/>
      <c r="L35" s="175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51" t="str">
        <f>ПТО!A47</f>
        <v>Коммунальные ресурсы на содержание общего имущества</v>
      </c>
      <c r="B36" s="151"/>
      <c r="C36" s="151"/>
      <c r="D36" s="151"/>
      <c r="E36" s="151"/>
      <c r="F36" s="152">
        <f>VLOOKUP(A36,ПТО!$A$39:$D$53,2,FALSE)</f>
        <v>44409.30975</v>
      </c>
      <c r="G36" s="152"/>
      <c r="H36" s="42" t="str">
        <f>VLOOKUP(A36,ПТО!$A$39:$D$53,3,FALSE)</f>
        <v>Ежемесячно</v>
      </c>
      <c r="I36" s="153">
        <f>VLOOKUP(A36,ПТО!$A$39:$D$53,4,FALSE)</f>
        <v>12</v>
      </c>
      <c r="J36" s="153"/>
      <c r="K36" s="109"/>
      <c r="L36" s="175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9"/>
      <c r="L37" s="175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9"/>
      <c r="L38" s="175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9"/>
      <c r="L39" s="175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9"/>
      <c r="L40" s="175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9"/>
      <c r="L41" s="175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9"/>
      <c r="L42" s="175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1" t="str">
        <f>ПТО!A2</f>
        <v>Техническое освидетельствование лифта.</v>
      </c>
      <c r="B43" s="151"/>
      <c r="C43" s="151"/>
      <c r="D43" s="151"/>
      <c r="E43" s="151"/>
      <c r="F43" s="152">
        <f>VLOOKUP(A43,ПТО!$A$2:$D$31,4,FALSE)</f>
        <v>8100</v>
      </c>
      <c r="G43" s="152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09"/>
      <c r="L43" s="175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1" t="str">
        <f>ПТО!A3</f>
        <v>Техническое обслуживание охранной сигнализации.</v>
      </c>
      <c r="B44" s="151"/>
      <c r="C44" s="151"/>
      <c r="D44" s="151"/>
      <c r="E44" s="151"/>
      <c r="F44" s="152">
        <f>VLOOKUP(A44,ПТО!$A$2:$D$31,4,FALSE)</f>
        <v>11550.000000000002</v>
      </c>
      <c r="G44" s="152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09"/>
      <c r="L44" s="175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1" t="str">
        <f>ПТО!A4</f>
        <v>Механизированная уборка и вывоз снега с придомовой территории.</v>
      </c>
      <c r="B45" s="151"/>
      <c r="C45" s="151"/>
      <c r="D45" s="151"/>
      <c r="E45" s="151"/>
      <c r="F45" s="152">
        <f>VLOOKUP(A45,ПТО!$A$2:$D$31,4,FALSE)</f>
        <v>21350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9"/>
      <c r="L45" s="175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1" t="str">
        <f>ПТО!A5</f>
        <v>Приобретение и замена контакторов пассажирского лифта.</v>
      </c>
      <c r="B46" s="151"/>
      <c r="C46" s="151"/>
      <c r="D46" s="151"/>
      <c r="E46" s="151"/>
      <c r="F46" s="152">
        <f>VLOOKUP(A46,ПТО!$A$2:$D$31,4,FALSE)</f>
        <v>10275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9"/>
      <c r="L46" s="175"/>
      <c r="M46" s="115"/>
      <c r="N46" s="109"/>
      <c r="O46" s="23" t="str">
        <f t="shared" si="1"/>
        <v>Приобретение и замена контакторов пассажирского лифта.</v>
      </c>
      <c r="R46" s="22" t="s">
        <v>71</v>
      </c>
    </row>
    <row r="47" spans="1:18" ht="51" customHeight="1" outlineLevel="1">
      <c r="A47" s="151" t="str">
        <f>ПТО!A6</f>
        <v>Приобретение и замена АКБ охранной сигнализации.</v>
      </c>
      <c r="B47" s="151"/>
      <c r="C47" s="151"/>
      <c r="D47" s="151"/>
      <c r="E47" s="151"/>
      <c r="F47" s="152">
        <f>VLOOKUP(A47,ПТО!$A$2:$D$31,4,FALSE)</f>
        <v>400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9"/>
      <c r="L47" s="175"/>
      <c r="M47" s="115"/>
      <c r="N47" s="109"/>
      <c r="O47" s="23" t="str">
        <f t="shared" si="1"/>
        <v>Приобретение и замена АКБ охранной сигнализации.</v>
      </c>
      <c r="R47" s="22" t="s">
        <v>71</v>
      </c>
    </row>
    <row r="48" spans="1:18" ht="51" hidden="1" customHeight="1" outlineLevel="1">
      <c r="A48" s="151">
        <f>ПТО!A7</f>
        <v>0</v>
      </c>
      <c r="B48" s="151"/>
      <c r="C48" s="151"/>
      <c r="D48" s="151"/>
      <c r="E48" s="151"/>
      <c r="F48" s="152" t="e">
        <f>VLOOKUP(A48,ПТО!$A$2:$D$31,4,FALSE)</f>
        <v>#N/A</v>
      </c>
      <c r="G48" s="152"/>
      <c r="H48" s="25" t="e">
        <f>VLOOKUP(A48,ПТО!$A$2:$D$31,2,FALSE)</f>
        <v>#N/A</v>
      </c>
      <c r="I48" s="153" t="e">
        <f>VLOOKUP(A48,ПТО!$A$2:$D$31,3,FALSE)</f>
        <v>#N/A</v>
      </c>
      <c r="J48" s="153"/>
      <c r="K48" s="109"/>
      <c r="L48" s="175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1">
        <f>ПТО!A8</f>
        <v>0</v>
      </c>
      <c r="B49" s="151"/>
      <c r="C49" s="151"/>
      <c r="D49" s="151"/>
      <c r="E49" s="151"/>
      <c r="F49" s="152" t="e">
        <f>VLOOKUP(A49,ПТО!$A$2:$D$31,4,FALSE)</f>
        <v>#N/A</v>
      </c>
      <c r="G49" s="152"/>
      <c r="H49" s="25" t="e">
        <f>VLOOKUP(A49,ПТО!$A$2:$D$31,2,FALSE)</f>
        <v>#N/A</v>
      </c>
      <c r="I49" s="153" t="e">
        <f>VLOOKUP(A49,ПТО!$A$2:$D$31,3,FALSE)</f>
        <v>#N/A</v>
      </c>
      <c r="J49" s="153"/>
      <c r="K49" s="109"/>
      <c r="L49" s="175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09"/>
      <c r="L50" s="175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09"/>
      <c r="L51" s="175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9"/>
      <c r="L52" s="175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9"/>
      <c r="L53" s="175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9"/>
      <c r="L54" s="175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9"/>
      <c r="L55" s="175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9"/>
      <c r="L56" s="175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9"/>
      <c r="L57" s="175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9"/>
      <c r="L58" s="175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9"/>
      <c r="L59" s="175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9"/>
      <c r="L60" s="175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9"/>
      <c r="L61" s="175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9"/>
      <c r="L62" s="175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9"/>
      <c r="L63" s="175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9"/>
      <c r="L64" s="175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9"/>
      <c r="L65" s="175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9"/>
      <c r="L66" s="175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9"/>
      <c r="L67" s="175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9"/>
      <c r="L68" s="175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9"/>
      <c r="L69" s="175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9"/>
      <c r="L70" s="175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9"/>
      <c r="L72" s="175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9" t="s">
        <v>26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58"/>
      <c r="M75" s="109"/>
      <c r="N75" s="109"/>
      <c r="O75" s="70" t="s">
        <v>99</v>
      </c>
    </row>
    <row r="76" spans="1:16384" ht="18.75" customHeight="1" outlineLevel="1">
      <c r="A76" s="169" t="s">
        <v>27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58"/>
      <c r="M76" s="109"/>
      <c r="N76" s="109"/>
      <c r="O76" s="70" t="s">
        <v>100</v>
      </c>
    </row>
    <row r="77" spans="1:16384" ht="21.75" customHeight="1" outlineLevel="1">
      <c r="A77" s="169" t="s">
        <v>28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58"/>
      <c r="M77" s="109"/>
      <c r="N77" s="109"/>
      <c r="O77" s="70" t="s">
        <v>101</v>
      </c>
    </row>
    <row r="78" spans="1:16384" ht="18.75" customHeight="1" outlineLevel="1">
      <c r="A78" s="169" t="s">
        <v>29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58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9" t="s">
        <v>1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103</v>
      </c>
    </row>
    <row r="82" spans="1:15" outlineLevel="1">
      <c r="A82" s="159" t="s">
        <v>2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76"/>
      <c r="M82" s="109"/>
      <c r="N82" s="109"/>
      <c r="O82" s="70" t="s">
        <v>104</v>
      </c>
    </row>
    <row r="83" spans="1:15" outlineLevel="1">
      <c r="A83" s="166" t="s">
        <v>3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66158.73</v>
      </c>
      <c r="K83" s="109"/>
      <c r="L83" s="176"/>
      <c r="M83" s="109"/>
      <c r="N83" s="109"/>
      <c r="O83" s="70" t="s">
        <v>105</v>
      </c>
    </row>
    <row r="84" spans="1:15" outlineLevel="1">
      <c r="A84" s="166" t="s">
        <v>15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76"/>
      <c r="M84" s="109"/>
      <c r="N84" s="109"/>
      <c r="O84" s="70" t="s">
        <v>106</v>
      </c>
    </row>
    <row r="85" spans="1:15" outlineLevel="1">
      <c r="A85" s="166" t="s">
        <v>16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76"/>
      <c r="M85" s="109"/>
      <c r="N85" s="109"/>
      <c r="O85" s="70" t="s">
        <v>107</v>
      </c>
    </row>
    <row r="86" spans="1:15" outlineLevel="1">
      <c r="A86" s="166" t="s">
        <v>17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95042.94</v>
      </c>
      <c r="K86" s="109"/>
      <c r="L86" s="176"/>
      <c r="M86" s="109"/>
      <c r="N86" s="109"/>
      <c r="O86" s="70" t="s">
        <v>108</v>
      </c>
    </row>
    <row r="87" spans="1:15" ht="18.75" customHeight="1" outlineLevel="1">
      <c r="A87" s="166" t="s">
        <v>26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76"/>
      <c r="M87" s="109"/>
      <c r="N87" s="109"/>
      <c r="O87" s="70" t="s">
        <v>109</v>
      </c>
    </row>
    <row r="88" spans="1:15" ht="18.75" customHeight="1" outlineLevel="1">
      <c r="A88" s="166" t="s">
        <v>27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76"/>
      <c r="M88" s="109"/>
      <c r="N88" s="109"/>
      <c r="O88" s="70" t="s">
        <v>110</v>
      </c>
    </row>
    <row r="89" spans="1:15" ht="18.75" customHeight="1" outlineLevel="1">
      <c r="A89" s="166" t="s">
        <v>28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76"/>
      <c r="M89" s="109"/>
      <c r="N89" s="109"/>
      <c r="O89" s="70" t="s">
        <v>111</v>
      </c>
    </row>
    <row r="90" spans="1:15" ht="18.75" customHeight="1" outlineLevel="1">
      <c r="A90" s="166" t="s">
        <v>29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76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0" t="s">
        <v>47</v>
      </c>
      <c r="B93" s="160"/>
      <c r="C93" s="160"/>
      <c r="D93" s="163" t="s">
        <v>48</v>
      </c>
      <c r="E93" s="163"/>
      <c r="F93" s="10" t="s">
        <v>49</v>
      </c>
      <c r="G93" s="160" t="s">
        <v>50</v>
      </c>
      <c r="H93" s="160"/>
      <c r="I93" s="160"/>
      <c r="J93" s="160"/>
      <c r="K93" s="109"/>
      <c r="L93" s="109"/>
      <c r="M93" s="109"/>
      <c r="N93" s="109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181886.87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151572.39000000001</v>
      </c>
      <c r="L95" s="177"/>
      <c r="O95" s="1" t="s">
        <v>113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169619.03</v>
      </c>
      <c r="L96" s="177"/>
      <c r="O96" s="1" t="s">
        <v>114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12267.839999999997</v>
      </c>
      <c r="L97" s="177"/>
      <c r="O97" s="1" t="s">
        <v>115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181886.87</v>
      </c>
      <c r="L98" s="177"/>
      <c r="O98" s="1" t="s">
        <v>116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181886.87</v>
      </c>
      <c r="L99" s="177"/>
      <c r="O99" s="1" t="s">
        <v>117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118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119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56531.41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4282.68</v>
      </c>
      <c r="L103" s="177"/>
      <c r="O103" s="1" t="s">
        <v>122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52865.18</v>
      </c>
      <c r="L104" s="177"/>
      <c r="O104" s="1" t="s">
        <v>123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3666.2300000000032</v>
      </c>
      <c r="L105" s="177"/>
      <c r="O105" s="1" t="s">
        <v>124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56531.41</v>
      </c>
      <c r="L106" s="177"/>
      <c r="O106" s="1" t="s">
        <v>125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56531.41</v>
      </c>
      <c r="L107" s="177"/>
      <c r="O107" s="1" t="s">
        <v>126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127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128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113368.28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7067.85</v>
      </c>
      <c r="L111" s="177"/>
      <c r="O111" s="1" t="s">
        <v>130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106579.43</v>
      </c>
      <c r="L112" s="177"/>
      <c r="O112" s="1" t="s">
        <v>131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6788.8500000000058</v>
      </c>
      <c r="L113" s="177"/>
      <c r="O113" s="1" t="s">
        <v>132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113368.28</v>
      </c>
      <c r="L114" s="177"/>
      <c r="O114" s="1" t="s">
        <v>133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113368.28</v>
      </c>
      <c r="L115" s="177"/>
      <c r="O115" s="1" t="s">
        <v>134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135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136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104048.17</v>
      </c>
      <c r="H118" s="162"/>
      <c r="I118" s="162"/>
      <c r="J118" s="162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193.45</v>
      </c>
      <c r="L119" s="47"/>
      <c r="O119" s="1" t="s">
        <v>138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100262.99</v>
      </c>
      <c r="L120" s="47"/>
      <c r="O120" s="1" t="s">
        <v>139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3785.179999999993</v>
      </c>
      <c r="L121" s="47"/>
      <c r="O121" s="1" t="s">
        <v>140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104048.17</v>
      </c>
      <c r="L122" s="47"/>
      <c r="O122" s="1" t="s">
        <v>141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104048.17</v>
      </c>
      <c r="L123" s="47"/>
      <c r="O123" s="1" t="s">
        <v>142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4" t="str">
        <f>IF(VLOOKUP("гвс",АО,3,FALSE)&gt;0,"Горячее водоснабжение",0)</f>
        <v>Горячее водоснабжение</v>
      </c>
      <c r="B126" s="164"/>
      <c r="C126" s="164"/>
      <c r="D126" s="162" t="str">
        <f>IF(VLOOKUP("гвс",АО,3,FALSE)&gt;0,VLOOKUP("гвс",АО,3,FALSE),0)</f>
        <v>Предоставляется</v>
      </c>
      <c r="E126" s="162"/>
      <c r="F126" s="13" t="str">
        <f>IF(VLOOKUP("гвс",АО,3,FALSE)&gt;0,VLOOKUP("гвс",АО,4,FALSE),0)</f>
        <v>куб.м.</v>
      </c>
      <c r="G126" s="161">
        <f>VLOOKUP("гвс",АО,5,FALSE)</f>
        <v>36812.58</v>
      </c>
      <c r="H126" s="162"/>
      <c r="I126" s="162"/>
      <c r="J126" s="162"/>
      <c r="L126" s="47"/>
    </row>
    <row r="127" spans="1:15" ht="32.25" hidden="1" customHeight="1" outlineLevel="2">
      <c r="A127" s="159" t="str">
        <f t="shared" ref="A127:A133" si="10">IF(VLOOKUP("гвс",АО,3,FALSE)&gt;0,VLOOKUP(O127,АО,2,FALSE),0)</f>
        <v>Общий объем потребления, нат. показ.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2788.83</v>
      </c>
      <c r="L127" s="47"/>
      <c r="O127" s="1" t="s">
        <v>146</v>
      </c>
    </row>
    <row r="128" spans="1:15" ht="32.25" hidden="1" customHeight="1" outlineLevel="2">
      <c r="A128" s="159" t="str">
        <f t="shared" si="10"/>
        <v>Оплачено потребителями, руб.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34436.47</v>
      </c>
      <c r="L128" s="47"/>
      <c r="O128" s="1" t="s">
        <v>147</v>
      </c>
    </row>
    <row r="129" spans="1:15" ht="32.25" hidden="1" customHeight="1" outlineLevel="2">
      <c r="A129" s="159" t="str">
        <f t="shared" si="10"/>
        <v>Задолженность потребителей, руб.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2376.1100000000006</v>
      </c>
      <c r="L129" s="47"/>
      <c r="O129" s="1" t="s">
        <v>148</v>
      </c>
    </row>
    <row r="130" spans="1:15" ht="32.25" hidden="1" customHeight="1" outlineLevel="2">
      <c r="A130" s="159" t="str">
        <f t="shared" si="10"/>
        <v>Начислено поставщиком (поставщиками) коммунального ресурса, руб.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36812.58</v>
      </c>
      <c r="L130" s="47"/>
      <c r="O130" s="1" t="s">
        <v>149</v>
      </c>
    </row>
    <row r="131" spans="1:15" ht="32.25" hidden="1" customHeight="1" outlineLevel="2">
      <c r="A131" s="159" t="str">
        <f t="shared" si="10"/>
        <v>Оплачено поставщику (поставщикам) коммунального ресурса, руб.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36812.58</v>
      </c>
      <c r="L131" s="47"/>
      <c r="O131" s="1" t="s">
        <v>150</v>
      </c>
    </row>
    <row r="132" spans="1:15" ht="32.25" hidden="1" customHeight="1" outlineLevel="2">
      <c r="A132" s="159" t="str">
        <f t="shared" si="10"/>
        <v>Задолженность перед поставщиком (поставщиками) коммунального ресурса, руб.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9" t="str">
        <f t="shared" si="10"/>
        <v>Размер пени и штрафов, уплаченных поставщику (поставщикам) коммунального ресурса, руб.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9" t="s">
        <v>44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170</v>
      </c>
    </row>
    <row r="145" spans="1:15" ht="18.75" customHeight="1" outlineLevel="1">
      <c r="A145" s="159" t="s">
        <v>45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9" t="s">
        <v>173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0</v>
      </c>
      <c r="O146" t="s">
        <v>172</v>
      </c>
    </row>
    <row r="149" spans="1:15" ht="52.5" customHeight="1">
      <c r="A149" s="155" t="s">
        <v>178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183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54" t="s">
        <v>187</v>
      </c>
      <c r="B154" s="154"/>
      <c r="C154" s="154"/>
      <c r="D154" s="154"/>
      <c r="E154" s="27">
        <f>ПТО!G1</f>
        <v>-176534.42</v>
      </c>
    </row>
    <row r="155" spans="1:15" ht="34.5" customHeight="1">
      <c r="A155" s="156" t="s">
        <v>191</v>
      </c>
      <c r="B155" s="156"/>
      <c r="C155" s="156"/>
      <c r="D155" s="156"/>
      <c r="E155" s="28">
        <f>J13</f>
        <v>129208.60800000001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18</v>
      </c>
      <c r="B157" s="157"/>
      <c r="C157" s="157"/>
      <c r="D157" s="157"/>
      <c r="E157" s="157"/>
      <c r="F157" s="157" t="s">
        <v>19</v>
      </c>
      <c r="G157" s="157"/>
      <c r="H157" s="20" t="s">
        <v>56</v>
      </c>
      <c r="I157" s="157" t="s">
        <v>20</v>
      </c>
      <c r="J157" s="157"/>
    </row>
    <row r="158" spans="1:15" ht="29.25" customHeight="1">
      <c r="A158" s="151" t="str">
        <f t="shared" ref="A158:A163" si="14">IF(N158&gt;0,N158,0)</f>
        <v>Техническое освидетельствование лифта.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8100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1" t="str">
        <f t="shared" si="14"/>
        <v>Техническое обслуживание охранной сигнализации.</v>
      </c>
      <c r="B159" s="151"/>
      <c r="C159" s="151"/>
      <c r="D159" s="151"/>
      <c r="E159" s="151"/>
      <c r="F159" s="152">
        <f t="shared" si="15"/>
        <v>11550.000000000002</v>
      </c>
      <c r="G159" s="152"/>
      <c r="H159" s="24" t="str">
        <f t="shared" si="16"/>
        <v>ежемесячно</v>
      </c>
      <c r="I159" s="153">
        <f t="shared" si="17"/>
        <v>12</v>
      </c>
      <c r="J159" s="153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1" t="str">
        <f t="shared" si="14"/>
        <v>Механизированная уборка и вывоз снега с придомовой территории.</v>
      </c>
      <c r="B160" s="151"/>
      <c r="C160" s="151"/>
      <c r="D160" s="151"/>
      <c r="E160" s="151"/>
      <c r="F160" s="152">
        <f t="shared" si="15"/>
        <v>21350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1" t="str">
        <f>IF(N161&gt;0,N161,0)</f>
        <v>Приобретение и замена контакторов пассажирского лифта.</v>
      </c>
      <c r="B161" s="151"/>
      <c r="C161" s="151"/>
      <c r="D161" s="151"/>
      <c r="E161" s="151"/>
      <c r="F161" s="152">
        <f t="shared" si="15"/>
        <v>10275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71</v>
      </c>
      <c r="N161" s="1" t="str">
        <v>Приобретение и замена контакторов пассажирского лифта.</v>
      </c>
    </row>
    <row r="162" spans="1:14" ht="28.5" customHeight="1">
      <c r="A162" s="151" t="str">
        <f t="shared" si="14"/>
        <v>Приобретение и замена АКБ охранной сигнализации.</v>
      </c>
      <c r="B162" s="151"/>
      <c r="C162" s="151"/>
      <c r="D162" s="151"/>
      <c r="E162" s="151"/>
      <c r="F162" s="152">
        <f t="shared" si="15"/>
        <v>400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71</v>
      </c>
      <c r="N162" s="1" t="str">
        <v>Приобретение и замена АКБ охранной сигнализации.</v>
      </c>
    </row>
    <row r="163" spans="1:14" ht="28.5" hidden="1" customHeight="1">
      <c r="A163" s="151">
        <f t="shared" si="14"/>
        <v>0</v>
      </c>
      <c r="B163" s="151"/>
      <c r="C163" s="151"/>
      <c r="D163" s="151"/>
      <c r="E163" s="151"/>
      <c r="F163" s="152">
        <f t="shared" si="15"/>
        <v>0</v>
      </c>
      <c r="G163" s="152"/>
      <c r="H163" s="24" t="e">
        <f t="shared" si="16"/>
        <v>#N/A</v>
      </c>
      <c r="I163" s="153" t="e">
        <f>VLOOKUP(A163,$A$28:$J$72,9,FALSE)</f>
        <v>#N/A</v>
      </c>
      <c r="J163" s="153"/>
      <c r="M163" s="22" t="s">
        <v>71</v>
      </c>
      <c r="N163" s="1">
        <v>0</v>
      </c>
    </row>
    <row r="164" spans="1:14" ht="28.5" hidden="1" customHeight="1">
      <c r="A164" s="151">
        <f t="shared" ref="A164:A187" si="18">IF(N164&gt;0,N164,0)</f>
        <v>0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0</v>
      </c>
      <c r="G164" s="152"/>
      <c r="H164" s="29" t="e">
        <f t="shared" si="16"/>
        <v>#N/A</v>
      </c>
      <c r="I164" s="153" t="e">
        <f t="shared" ref="I164:I187" si="20">VLOOKUP(A164,$A$28:$J$72,9,FALSE)</f>
        <v>#N/A</v>
      </c>
      <c r="J164" s="153"/>
      <c r="M164" s="22" t="s">
        <v>71</v>
      </c>
      <c r="N164" s="1">
        <v>0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2">
        <f t="shared" si="19"/>
        <v>0</v>
      </c>
      <c r="G165" s="152"/>
      <c r="H165" s="29" t="e">
        <f t="shared" si="16"/>
        <v>#N/A</v>
      </c>
      <c r="I165" s="153" t="e">
        <f t="shared" si="20"/>
        <v>#N/A</v>
      </c>
      <c r="J165" s="153"/>
      <c r="M165" s="22" t="s">
        <v>71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2">
        <f t="shared" si="19"/>
        <v>0</v>
      </c>
      <c r="G166" s="152"/>
      <c r="H166" s="29" t="e">
        <f t="shared" si="16"/>
        <v>#N/A</v>
      </c>
      <c r="I166" s="153" t="e">
        <f t="shared" si="20"/>
        <v>#N/A</v>
      </c>
      <c r="J166" s="153"/>
      <c r="M166" s="22" t="s">
        <v>71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71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71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71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71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71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71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71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71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71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71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71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71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71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71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71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71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71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71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71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71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4" t="s">
        <v>190</v>
      </c>
      <c r="B190" s="154"/>
      <c r="C190" s="154"/>
      <c r="D190" s="154"/>
      <c r="E190" s="27">
        <f>SUM(F158:G187)</f>
        <v>51675</v>
      </c>
    </row>
    <row r="191" spans="1:14" ht="51.75" customHeight="1">
      <c r="A191" s="154" t="s">
        <v>189</v>
      </c>
      <c r="B191" s="154"/>
      <c r="C191" s="154"/>
      <c r="D191" s="154"/>
      <c r="E191" s="27">
        <f>E190+E154-E155</f>
        <v>-254068.02800000002</v>
      </c>
    </row>
    <row r="192" spans="1:14">
      <c r="A192" s="104" t="s">
        <v>174</v>
      </c>
    </row>
    <row r="193" spans="1:10" ht="62.25" customHeight="1">
      <c r="A193" s="179" t="s">
        <v>188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74</v>
      </c>
    </row>
    <row r="195" spans="1:10" ht="18.75" customHeight="1">
      <c r="A195" s="178" t="str">
        <f>ПТО!F13</f>
        <v xml:space="preserve">  -  техническое освидетельствование лифта</v>
      </c>
      <c r="B195" s="178"/>
      <c r="C195" s="178"/>
      <c r="D195" s="178"/>
      <c r="E195" s="178"/>
      <c r="F195" s="178"/>
      <c r="G195" s="178"/>
      <c r="H195" s="49">
        <f>ПТО!G13</f>
        <v>8100</v>
      </c>
      <c r="I195" s="50" t="s">
        <v>74</v>
      </c>
    </row>
    <row r="196" spans="1:10" ht="18.75" customHeight="1">
      <c r="A196" s="178" t="str">
        <f>ПТО!F14</f>
        <v xml:space="preserve">  -  техническое обслуживание охранной сигнализации</v>
      </c>
      <c r="B196" s="178"/>
      <c r="C196" s="178"/>
      <c r="D196" s="178"/>
      <c r="E196" s="178"/>
      <c r="F196" s="178"/>
      <c r="G196" s="178"/>
      <c r="H196" s="49">
        <f>ПТО!G14</f>
        <v>11550</v>
      </c>
      <c r="I196" s="50" t="s">
        <v>74</v>
      </c>
    </row>
    <row r="197" spans="1:10" ht="18.75" customHeight="1">
      <c r="A197" s="178" t="str">
        <f>ПТО!F15</f>
        <v xml:space="preserve">  -  установка системы видеонаблюдения</v>
      </c>
      <c r="B197" s="178"/>
      <c r="C197" s="178"/>
      <c r="D197" s="178"/>
      <c r="E197" s="178"/>
      <c r="F197" s="178"/>
      <c r="G197" s="178"/>
      <c r="H197" s="49">
        <f>ПТО!G15</f>
        <v>110000</v>
      </c>
      <c r="I197" s="50" t="s">
        <v>74</v>
      </c>
    </row>
    <row r="198" spans="1:10" ht="18.75" customHeight="1">
      <c r="A198" s="178" t="str">
        <f>ПТО!F16</f>
        <v xml:space="preserve">  -  монтаж греющего кабеля на кровли</v>
      </c>
      <c r="B198" s="178"/>
      <c r="C198" s="178"/>
      <c r="D198" s="178"/>
      <c r="E198" s="178"/>
      <c r="F198" s="178"/>
      <c r="G198" s="178"/>
      <c r="H198" s="49">
        <f>ПТО!G16</f>
        <v>70000</v>
      </c>
      <c r="I198" s="52" t="s">
        <v>74</v>
      </c>
    </row>
    <row r="199" spans="1:10" ht="18.75" hidden="1" customHeight="1">
      <c r="A199" s="178">
        <f>ПТО!F17</f>
        <v>0</v>
      </c>
      <c r="B199" s="178"/>
      <c r="C199" s="178"/>
      <c r="D199" s="178"/>
      <c r="E199" s="178"/>
      <c r="F199" s="178"/>
      <c r="G199" s="178"/>
      <c r="H199" s="49">
        <f>ПТО!G17</f>
        <v>0</v>
      </c>
      <c r="I199" s="50" t="s">
        <v>74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49">
        <f>ПТО!G18</f>
        <v>0</v>
      </c>
      <c r="I200" s="50" t="s">
        <v>74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9">
        <f>ПТО!G19</f>
        <v>0</v>
      </c>
      <c r="I201" s="50" t="s">
        <v>74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9">
        <f>ПТО!G20</f>
        <v>0</v>
      </c>
      <c r="I202" s="50" t="s">
        <v>74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9">
        <f>ПТО!G21</f>
        <v>0</v>
      </c>
      <c r="I203" s="50" t="s">
        <v>74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74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74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74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74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74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74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74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74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74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200850</v>
      </c>
      <c r="I214" s="56" t="s">
        <v>77</v>
      </c>
    </row>
  </sheetData>
  <sheetProtection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187</v>
      </c>
      <c r="G1" s="101">
        <f>-176534.42</f>
        <v>-176534.42</v>
      </c>
    </row>
    <row r="2" spans="1:12" ht="18.75" customHeight="1">
      <c r="A2" s="143" t="s">
        <v>72</v>
      </c>
      <c r="B2" s="144" t="s">
        <v>180</v>
      </c>
      <c r="C2" s="144">
        <v>1</v>
      </c>
      <c r="D2" s="145">
        <v>8100</v>
      </c>
      <c r="E2" s="146"/>
      <c r="F2" s="32"/>
      <c r="G2" s="32"/>
      <c r="L2" s="33" t="str">
        <f t="shared" ref="L2:L22" si="0">IF(A2&gt;0,"ТР",0)</f>
        <v>ТР</v>
      </c>
    </row>
    <row r="3" spans="1:12" ht="18.75" customHeight="1">
      <c r="A3" s="143" t="s">
        <v>179</v>
      </c>
      <c r="B3" s="144" t="s">
        <v>181</v>
      </c>
      <c r="C3" s="147">
        <v>12</v>
      </c>
      <c r="D3" s="148">
        <f>1750*12*0.55</f>
        <v>11550.000000000002</v>
      </c>
      <c r="E3" s="146"/>
      <c r="F3" s="30"/>
      <c r="G3" s="30"/>
      <c r="L3" s="33" t="str">
        <f t="shared" si="0"/>
        <v>ТР</v>
      </c>
    </row>
    <row r="4" spans="1:12" ht="18.75" customHeight="1">
      <c r="A4" s="118" t="s">
        <v>199</v>
      </c>
      <c r="B4" s="119" t="s">
        <v>192</v>
      </c>
      <c r="C4" s="119">
        <v>1</v>
      </c>
      <c r="D4" s="121">
        <v>21350</v>
      </c>
      <c r="E4" s="122" t="s">
        <v>193</v>
      </c>
      <c r="F4" s="30"/>
      <c r="G4" s="30"/>
      <c r="L4" s="33" t="str">
        <f t="shared" si="0"/>
        <v>ТР</v>
      </c>
    </row>
    <row r="5" spans="1:12" ht="18.75" customHeight="1">
      <c r="A5" s="118" t="s">
        <v>194</v>
      </c>
      <c r="B5" s="119" t="s">
        <v>192</v>
      </c>
      <c r="C5" s="120">
        <v>1</v>
      </c>
      <c r="D5" s="121">
        <v>10275</v>
      </c>
      <c r="E5" s="122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196</v>
      </c>
      <c r="B6" s="139" t="s">
        <v>192</v>
      </c>
      <c r="C6" s="140">
        <v>1</v>
      </c>
      <c r="D6" s="141">
        <v>400</v>
      </c>
      <c r="E6" s="142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29"/>
      <c r="B7" s="130"/>
      <c r="C7" s="131"/>
      <c r="D7" s="46"/>
      <c r="E7" s="132"/>
      <c r="F7" s="45"/>
      <c r="G7" s="45"/>
      <c r="K7" s="46"/>
      <c r="L7" s="33">
        <f t="shared" si="0"/>
        <v>0</v>
      </c>
    </row>
    <row r="8" spans="1:12" ht="18.75" customHeight="1">
      <c r="A8" s="133"/>
      <c r="B8" s="134"/>
      <c r="C8" s="135"/>
      <c r="D8" s="43"/>
      <c r="E8" s="136"/>
      <c r="F8" s="45"/>
      <c r="G8" s="45"/>
      <c r="K8" s="43"/>
      <c r="L8" s="33">
        <f t="shared" si="0"/>
        <v>0</v>
      </c>
    </row>
    <row r="9" spans="1:12">
      <c r="A9" s="123"/>
      <c r="B9" s="124"/>
      <c r="C9" s="119"/>
      <c r="D9" s="46"/>
      <c r="F9" s="44"/>
      <c r="G9" s="44"/>
      <c r="K9" s="43"/>
      <c r="L9" s="33">
        <f t="shared" si="0"/>
        <v>0</v>
      </c>
    </row>
    <row r="10" spans="1:12">
      <c r="A10" s="125"/>
      <c r="B10" s="126"/>
      <c r="C10" s="127"/>
      <c r="D10" s="128"/>
      <c r="E10" s="122"/>
      <c r="L10" s="33">
        <f t="shared" si="0"/>
        <v>0</v>
      </c>
    </row>
    <row r="11" spans="1:12" ht="94.5">
      <c r="A11" s="30"/>
      <c r="F11" s="111" t="s">
        <v>188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13">
        <v>11550</v>
      </c>
      <c r="L14" s="33">
        <f t="shared" si="0"/>
        <v>0</v>
      </c>
    </row>
    <row r="15" spans="1:12" ht="31.5">
      <c r="A15" s="30"/>
      <c r="F15" s="112" t="s">
        <v>185</v>
      </c>
      <c r="G15" s="113">
        <v>110000</v>
      </c>
      <c r="L15" s="33">
        <f t="shared" si="0"/>
        <v>0</v>
      </c>
    </row>
    <row r="16" spans="1:12" ht="15.75">
      <c r="A16" s="30"/>
      <c r="F16" s="137" t="s">
        <v>186</v>
      </c>
      <c r="G16" s="113">
        <v>70000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7">
        <v>125664.95999999999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125664.95999999999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117">
        <v>108764.16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108764.16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7">
        <v>35982.120000000003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35982.120000000003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7">
        <v>32711.040000000001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32711.040000000001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7">
        <v>10903.68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10903.68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7">
        <v>50429.520000000004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50429.520000000004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17">
        <v>53973.240000000005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53973.240000000005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198</v>
      </c>
      <c r="B47" s="149">
        <f>(E47*3.48*1.23*6+E47*3.48*1.17*6)+(F47*0.075*13.45*6+F47*0.075*12.94*6)+(F47*0.075*16.35*6+F47*0.075*15.73*6)</f>
        <v>44409.30975</v>
      </c>
      <c r="C47" s="150" t="s">
        <v>67</v>
      </c>
      <c r="D47" s="48">
        <v>12</v>
      </c>
      <c r="E47" s="149">
        <v>704.9</v>
      </c>
      <c r="F47" s="149">
        <v>345.3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44409.30975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2271.6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401486.41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552952.848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423744.24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129208.60800000001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513574.52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513574.52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513574.52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440864.7379999999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105</v>
      </c>
      <c r="B27" s="75" t="s">
        <v>3</v>
      </c>
      <c r="C27" s="86">
        <v>66158.73</v>
      </c>
      <c r="D27" s="81" t="s">
        <v>59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108</v>
      </c>
      <c r="B30" s="75" t="s">
        <v>17</v>
      </c>
      <c r="C30" s="86">
        <v>95042.94</v>
      </c>
      <c r="D30" s="81" t="s">
        <v>65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181886.87</v>
      </c>
      <c r="F37" s="94" t="s">
        <v>167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151572.39000000001</v>
      </c>
      <c r="D38" s="94" t="s">
        <v>165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169619.03</v>
      </c>
      <c r="D39" s="94" t="s">
        <v>166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12267.839999999997</v>
      </c>
      <c r="D40" s="80" t="s">
        <v>58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181886.87</v>
      </c>
      <c r="D41" s="80" t="s">
        <v>58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181886.87</v>
      </c>
      <c r="D42" s="80" t="s">
        <v>58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56531.41</v>
      </c>
      <c r="F45" s="94" t="s">
        <v>167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4282.68</v>
      </c>
      <c r="D46" s="94" t="s">
        <v>168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52865.18</v>
      </c>
      <c r="D47" s="94" t="s">
        <v>166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3666.2300000000032</v>
      </c>
      <c r="D48" s="80" t="s">
        <v>58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56531.41</v>
      </c>
      <c r="D49" s="80" t="s">
        <v>58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56531.41</v>
      </c>
      <c r="D50" s="80" t="s">
        <v>58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113368.28</v>
      </c>
      <c r="F53" s="94" t="s">
        <v>167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7067.85</v>
      </c>
      <c r="D54" s="94" t="s">
        <v>168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106579.43</v>
      </c>
      <c r="D55" s="94" t="s">
        <v>166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6788.8500000000058</v>
      </c>
      <c r="D56" s="80" t="s">
        <v>58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113368.28</v>
      </c>
      <c r="D57" s="80" t="s">
        <v>58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113368.28</v>
      </c>
      <c r="D58" s="80" t="s">
        <v>58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104048.17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193.45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100262.99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3785.179999999993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104048.17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104048.17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36812.58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2788.83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34436.47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2376.1100000000006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36812.58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36812.58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2022-03-31T12:24:05Z</dcterms:modified>
</cp:coreProperties>
</file>