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99" i="1" s="1"/>
  <c r="C45" i="3"/>
  <c r="A108" i="1" s="1"/>
  <c r="C53" i="3"/>
  <c r="A114" i="1" s="1"/>
  <c r="C61" i="3"/>
  <c r="A120" i="1" s="1"/>
  <c r="C77" i="3"/>
  <c r="A140" i="1" s="1"/>
  <c r="C69" i="3"/>
  <c r="A132" i="1" s="1"/>
  <c r="J125"/>
  <c r="J120"/>
  <c r="J119"/>
  <c r="G118"/>
  <c r="J117"/>
  <c r="J112"/>
  <c r="J111"/>
  <c r="A111"/>
  <c r="G110"/>
  <c r="J109"/>
  <c r="J104"/>
  <c r="J103"/>
  <c r="A109"/>
  <c r="G102"/>
  <c r="F102"/>
  <c r="J101"/>
  <c r="J96"/>
  <c r="J95"/>
  <c r="A101"/>
  <c r="A100"/>
  <c r="A98"/>
  <c r="A97"/>
  <c r="A96"/>
  <c r="G94"/>
  <c r="F94"/>
  <c r="D94"/>
  <c r="K94"/>
  <c r="A115" l="1"/>
  <c r="A110"/>
  <c r="A119"/>
  <c r="A123"/>
  <c r="A118"/>
  <c r="D110"/>
  <c r="A116"/>
  <c r="A112"/>
  <c r="F110"/>
  <c r="A113"/>
  <c r="A117"/>
  <c r="A94"/>
  <c r="A95"/>
  <c r="A105"/>
  <c r="F134"/>
  <c r="A141"/>
  <c r="A137"/>
  <c r="D118"/>
  <c r="A124"/>
  <c r="F118"/>
  <c r="A121"/>
  <c r="A125"/>
  <c r="A122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N158" s="1" a="1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/>
  <c r="N184"/>
  <c r="A184" s="1"/>
  <c r="I184" s="1"/>
  <c r="N168"/>
  <c r="A168" s="1"/>
  <c r="I168" s="1"/>
  <c r="N181"/>
  <c r="A181" s="1"/>
  <c r="I181" s="1"/>
  <c r="N165"/>
  <c r="A165" s="1"/>
  <c r="I165" s="1"/>
  <c r="N179"/>
  <c r="A179" s="1"/>
  <c r="I179" s="1"/>
  <c r="N163"/>
  <c r="N178"/>
  <c r="A178" s="1"/>
  <c r="I178" s="1"/>
  <c r="N162"/>
  <c r="N180"/>
  <c r="A180" s="1"/>
  <c r="I180" s="1"/>
  <c r="N164"/>
  <c r="A164" s="1"/>
  <c r="I164" s="1"/>
  <c r="N177"/>
  <c r="A177" s="1"/>
  <c r="I177" s="1"/>
  <c r="N161"/>
  <c r="A161" s="1"/>
  <c r="N175"/>
  <c r="A175" s="1"/>
  <c r="I175" s="1"/>
  <c r="N159"/>
  <c r="N174"/>
  <c r="A174" s="1"/>
  <c r="I174" s="1"/>
  <c r="N176"/>
  <c r="A176" s="1"/>
  <c r="I176" s="1"/>
  <c r="N160"/>
  <c r="N173"/>
  <c r="A173" s="1"/>
  <c r="I173" s="1"/>
  <c r="N187"/>
  <c r="A187" s="1"/>
  <c r="I187" s="1"/>
  <c r="N171"/>
  <c r="A171" s="1"/>
  <c r="I171" s="1"/>
  <c r="N186"/>
  <c r="A186" s="1"/>
  <c r="I186" s="1"/>
  <c r="N170"/>
  <c r="A170" s="1"/>
  <c r="I170" s="1"/>
  <c r="N172"/>
  <c r="A172" s="1"/>
  <c r="I172" s="1"/>
  <c r="N185"/>
  <c r="A185" s="1"/>
  <c r="I185" s="1"/>
  <c r="N169"/>
  <c r="A169" s="1"/>
  <c r="I169" s="1"/>
  <c r="N183"/>
  <c r="A183" s="1"/>
  <c r="I183" s="1"/>
  <c r="N167"/>
  <c r="A167" s="1"/>
  <c r="I167" s="1"/>
  <c r="N182"/>
  <c r="A182" s="1"/>
  <c r="I182" s="1"/>
  <c r="N166"/>
  <c r="A166" s="1"/>
  <c r="I166" s="1"/>
  <c r="O28"/>
  <c r="F166" l="1"/>
  <c r="F186"/>
  <c r="H173"/>
  <c r="H186"/>
  <c r="H181"/>
  <c r="F184"/>
  <c r="H184"/>
  <c r="H183"/>
  <c r="H176"/>
  <c r="F176"/>
  <c r="H166"/>
  <c r="F183"/>
  <c r="H185"/>
  <c r="F181"/>
  <c r="F180"/>
  <c r="H175"/>
  <c r="F173"/>
  <c r="H170"/>
  <c r="F168"/>
  <c r="F174"/>
  <c r="H171"/>
  <c r="F164"/>
  <c r="H168"/>
  <c r="F165"/>
  <c r="F171"/>
  <c r="H165"/>
  <c r="H164"/>
  <c r="F167"/>
  <c r="F169"/>
  <c r="F170"/>
  <c r="H178"/>
  <c r="H180"/>
  <c r="H169"/>
  <c r="F172"/>
  <c r="F178"/>
  <c r="H182"/>
  <c r="H179"/>
  <c r="F175"/>
  <c r="F179"/>
  <c r="F177"/>
  <c r="F182"/>
  <c r="F187"/>
  <c r="H167"/>
  <c r="H187"/>
  <c r="H177"/>
  <c r="F185"/>
  <c r="H172"/>
  <c r="H174"/>
  <c r="A159"/>
  <c r="A160"/>
  <c r="A163"/>
  <c r="A162"/>
  <c r="A158"/>
  <c r="E155"/>
  <c r="H160" l="1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<sst xmlns="http://schemas.openxmlformats.org/spreadsheetml/2006/main" count="555" uniqueCount="205">
  <si>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</si>
  <si>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</si>
  <si>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</si>
  <si>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</si>
  <si>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</si>
  <si>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</si>
  <si>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</si>
  <si>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</si>
  <si>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</si>
  <si>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</si>
  <si>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</si>
  <si>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</si>
  <si>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</si>
  <si>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</si>
  <si>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</si>
  <si>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</si>
  <si>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</si>
  <si>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</si>
  <si>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</si>
  <si>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</si>
  <si>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</si>
  <si>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</si>
  <si>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</si>
  <si>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</si>
  <si>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</si>
  <si>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</si>
  <si>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</si>
  <si>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</si>
  <si>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</si>
  <si>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</si>
  <si>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</si>
  <si>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</si>
  <si>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</si>
  <si>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</si>
  <si>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</si>
  <si>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</si>
  <si>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</si>
  <si>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</si>
  <si>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</si>
  <si>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</si>
  <si>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</si>
  <si>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</si>
  <si>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</si>
  <si>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</si>
  <si>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</si>
  <si>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</si>
  <si>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</si>
  <si>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</si>
  <si>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</si>
  <si>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</si>
  <si>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</si>
  <si>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</si>
  <si>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</si>
  <si>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</si>
  <si>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</si>
  <si>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</si>
  <si>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</si>
  <si>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</si>
  <si>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</si>
  <si>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</si>
  <si>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</si>
  <si>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</si>
  <si>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</si>
  <si>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</si>
  <si>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</si>
  <si>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</si>
  <si>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</si>
  <si>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</si>
  <si>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</si>
  <si>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</si>
  <si>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</si>
  <si>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</si>
  <si>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</si>
  <si>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</si>
  <si>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</si>
  <si>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</si>
  <si>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</si>
  <si>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</si>
  <si>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</si>
  <si>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</si>
  <si>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</si>
  <si>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</si>
  <si>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</si>
  <si>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</si>
  <si>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</si>
  <si>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</si>
  <si>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</si>
  <si>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</si>
  <si>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</si>
  <si>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</si>
  <si>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</si>
  <si>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</si>
  <si>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</si>
  <si>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</si>
  <si>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</si>
  <si>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</si>
  <si>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</si>
  <si>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</si>
  <si>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</si>
  <si>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</si>
  <si>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</si>
  <si>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</si>
  <si>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</si>
  <si>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</si>
  <si>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</si>
  <si>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</si>
  <si>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</si>
  <si>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</si>
  <si>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</si>
  <si>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</si>
  <si>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</si>
  <si>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</si>
  <si>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</si>
  <si>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</si>
  <si>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</si>
  <si>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</si>
  <si>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</si>
  <si>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</si>
  <si>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</si>
  <si>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</si>
  <si>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</si>
  <si>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</si>
  <si>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</si>
  <si>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</si>
  <si>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</si>
  <si>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</si>
  <si>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</si>
  <si>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</si>
  <si>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</si>
  <si>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</si>
  <si>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</si>
  <si>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</si>
  <si>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</si>
  <si>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</si>
  <si>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</si>
  <si>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</si>
  <si>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</si>
  <si>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</si>
  <si>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</si>
  <si>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</si>
  <si>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</si>
  <si>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</si>
  <si>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</si>
  <si>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</si>
  <si>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</si>
  <si>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</si>
  <si>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</si>
  <si>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</si>
  <si>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</si>
  <si>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</si>
  <si>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</si>
  <si>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</si>
  <si>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</si>
  <si>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</si>
  <si>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</si>
  <si>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</si>
  <si>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</si>
  <si>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</si>
  <si>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</si>
  <si>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</si>
  <si>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</si>
  <si>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</si>
  <si>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</si>
  <si>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</si>
  <si>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</si>
  <si>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</si>
  <si>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</si>
  <si>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</si>
  <si>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</si>
  <si>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</si>
  <si>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</si>
  <si>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</si>
  <si>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</si>
  <si>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</si>
  <si>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</si>
  <si>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</si>
  <si>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</si>
  <si>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</si>
  <si>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31/1</t>
  </si>
  <si>
    <t>ежемесячно</t>
  </si>
  <si>
    <t>ежегодно</t>
  </si>
  <si>
    <t>площадь дома</t>
  </si>
  <si>
    <t>Отчет об исполнении договора управления многоквартирного дома 
Мамина-Сибиряка, 31/1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</si>
  <si>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</si>
  <si>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</si>
  <si>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</si>
  <si>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</si>
  <si>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</si>
  <si>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</si>
  <si>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</si>
  <si>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</si>
  <si>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разово</t>
  </si>
  <si>
    <t>АВР 1/21 от 17.03.2021</t>
  </si>
  <si>
    <t>Изготовление и монтаж таблички класса энергоэффиктивности.</t>
  </si>
  <si>
    <t>Замена контроллера, погружных и уличного датчиков температуры погодоведомой автоматики.</t>
  </si>
  <si>
    <t>АВР 2/21 от 02.06.2021, Решение, счет №62 от 01.03.2021</t>
  </si>
  <si>
    <t>Изготовление и монтаж козырька над подъездом, лотка и перенос водосточной системы.</t>
  </si>
  <si>
    <t>АВР 3/21 от 08.07.2021, Решение, счет №28 от 17.05.2021</t>
  </si>
  <si>
    <t>Ремонт подъезда (1 этаж).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</si>
  <si>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</si>
  <si>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</si>
  <si>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4/21 от 25.01.2021, счет №14 от 21.01.2021</t>
  </si>
  <si>
    <t>АВР 5/21 от 17.09.2021, Решение, счет 17.09.2021</t>
  </si>
  <si>
    <t>АВР 6/21 от 31.12.2021</t>
  </si>
  <si>
    <t>АВР 7/21 от 31.12.2021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</si>
</sst>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</cellStyleXfs>
  <cellXfs count="18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49" fontId="17" fillId="3" borderId="0" xfId="0" applyNumberFormat="1" applyFont="1" applyFill="1" applyBorder="1" applyAlignment="1">
      <alignment wrapText="1"/>
    </xf>
    <xf numFmtId="4" fontId="16" fillId="3" borderId="0" xfId="0" applyNumberFormat="1" applyFont="1" applyFill="1"/>
    <xf numFmtId="0" fontId="17" fillId="3" borderId="0" xfId="0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3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1" fontId="5" fillId="0" borderId="0" xfId="10" applyNumberFormat="1" applyFill="1" applyBorder="1" applyAlignment="1">
      <alignment horizontal="center"/>
    </xf>
    <xf numFmtId="4" fontId="5" fillId="0" borderId="0" xfId="10" applyNumberFormat="1" applyFill="1" applyBorder="1" applyAlignment="1"/>
    <xf numFmtId="4" fontId="0" fillId="0" borderId="0" xfId="0" applyNumberFormat="1" applyBorder="1" applyAlignment="1">
      <alignment horizontal="center"/>
    </xf>
    <xf numFmtId="4" fontId="26" fillId="3" borderId="0" xfId="11" applyNumberFormat="1" applyFont="1" applyFill="1" applyBorder="1" applyAlignment="1">
      <alignment horizontal="left" vertical="center" wrapText="1"/>
    </xf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9" fillId="0" borderId="0" xfId="5" applyFill="1" applyBorder="1" applyAlignment="1">
      <alignment horizontal="center"/>
    </xf>
    <xf numFmtId="1" fontId="9" fillId="0" borderId="0" xfId="5" applyNumberFormat="1" applyFill="1" applyBorder="1" applyAlignment="1">
      <alignment horizontal="center"/>
    </xf>
    <xf numFmtId="4" fontId="9" fillId="0" borderId="0" xfId="5" applyNumberFormat="1" applyFill="1" applyBorder="1" applyAlignment="1"/>
    <xf numFmtId="0" fontId="0" fillId="0" borderId="0" xfId="0" applyFill="1" applyBorder="1"/>
    <xf numFmtId="0" fontId="9" fillId="0" borderId="0" xfId="5" applyFill="1" applyBorder="1" applyAlignment="1"/>
    <xf numFmtId="4" fontId="24" fillId="0" borderId="0" xfId="5" applyNumberFormat="1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6"/>
    <cellStyle name="Обычный 2 5" xfId="11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7" sqref="K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7" t="s">
        <v>178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104176.53</v>
      </c>
      <c r="K8" s="110"/>
      <c r="L8" s="168"/>
      <c r="M8" s="110"/>
      <c r="N8" s="110"/>
      <c r="O8" s="70" t="s">
        <v>84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0"/>
      <c r="L9" s="168"/>
      <c r="M9" s="110"/>
      <c r="N9" s="110"/>
      <c r="O9" s="70" t="s">
        <v>85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0</v>
      </c>
      <c r="K10" s="110"/>
      <c r="L10" s="168"/>
      <c r="M10" s="110"/>
      <c r="N10" s="110"/>
      <c r="O10" s="70" t="s">
        <v>86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895696.89</v>
      </c>
      <c r="K11" s="110"/>
      <c r="L11" s="168"/>
      <c r="M11" s="110"/>
      <c r="N11" s="110"/>
      <c r="O11" s="70" t="s">
        <v>87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533651.73</v>
      </c>
      <c r="K12" s="110"/>
      <c r="L12" s="168"/>
      <c r="M12" s="110"/>
      <c r="N12" s="110"/>
      <c r="O12" s="70" t="s">
        <v>88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179928</v>
      </c>
      <c r="K13" s="110"/>
      <c r="L13" s="168"/>
      <c r="M13" s="110"/>
      <c r="N13" s="110"/>
      <c r="O13" s="70" t="s">
        <v>89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182117.16</v>
      </c>
      <c r="K14" s="110"/>
      <c r="L14" s="168"/>
      <c r="M14" s="110"/>
      <c r="N14" s="110"/>
      <c r="O14" s="70" t="s">
        <v>90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826381.94</v>
      </c>
      <c r="K15" s="110"/>
      <c r="L15" s="168"/>
      <c r="M15" s="110"/>
      <c r="N15" s="110"/>
      <c r="O15" s="70" t="s">
        <v>91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826381.94</v>
      </c>
      <c r="K16" s="110"/>
      <c r="L16" s="168"/>
      <c r="M16" s="110"/>
      <c r="N16" s="110"/>
      <c r="O16" s="70" t="s">
        <v>92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0"/>
      <c r="L17" s="168"/>
      <c r="M17" s="110"/>
      <c r="N17" s="110"/>
      <c r="O17" s="70" t="s">
        <v>93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0"/>
      <c r="L18" s="168"/>
      <c r="M18" s="110"/>
      <c r="N18" s="110"/>
      <c r="O18" s="70" t="s">
        <v>94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0"/>
      <c r="L19" s="168"/>
      <c r="M19" s="110"/>
      <c r="N19" s="110"/>
      <c r="O19" s="70" t="s">
        <v>95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0"/>
      <c r="L20" s="168"/>
      <c r="M20" s="110"/>
      <c r="N20" s="110"/>
      <c r="O20" s="70" t="s">
        <v>96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826381.94</v>
      </c>
      <c r="K21" s="110"/>
      <c r="L21" s="168"/>
      <c r="M21" s="110"/>
      <c r="N21" s="110"/>
      <c r="O21" s="70" t="s">
        <v>97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34861.579999999958</v>
      </c>
      <c r="K22" s="110"/>
      <c r="L22" s="168"/>
      <c r="M22" s="110"/>
      <c r="N22" s="110"/>
      <c r="O22" s="70" t="s">
        <v>98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0"/>
      <c r="L23" s="168"/>
      <c r="M23" s="110"/>
      <c r="N23" s="110"/>
      <c r="O23" s="70" t="s">
        <v>99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0</v>
      </c>
      <c r="K24" s="110"/>
      <c r="L24" s="168"/>
      <c r="M24" s="110"/>
      <c r="N24" s="110"/>
      <c r="O24" s="70" t="s">
        <v>100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240024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2">
        <f>ПТО!A40</f>
        <v>0</v>
      </c>
      <c r="B29" s="152"/>
      <c r="C29" s="152"/>
      <c r="D29" s="152"/>
      <c r="E29" s="152"/>
      <c r="F29" s="157" t="e">
        <f>VLOOKUP(A29,ПТО!$A$39:$D$53,2,FALSE)</f>
        <v>#N/A</v>
      </c>
      <c r="G29" s="157"/>
      <c r="H29" s="42" t="e">
        <f>VLOOKUP(A29,ПТО!$A$39:$D$53,3,FALSE)</f>
        <v>#N/A</v>
      </c>
      <c r="I29" s="153" t="e">
        <f>VLOOKUP(A29,ПТО!$A$39:$D$53,4,FALSE)</f>
        <v>#N/A</v>
      </c>
      <c r="J29" s="153"/>
      <c r="K29" s="110"/>
      <c r="L29" s="169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64774.080000000002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43182.720000000001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6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14394.24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93562.559999999998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Работы по содержанию лифта (лифтов)</v>
      </c>
      <c r="B35" s="152"/>
      <c r="C35" s="152"/>
      <c r="D35" s="152"/>
      <c r="E35" s="152"/>
      <c r="F35" s="157">
        <f>VLOOKUP(A35,ПТО!$A$39:$D$53,2,FALSE)</f>
        <v>67652.88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69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52" t="str">
        <f>ПТО!A47</f>
        <v>Коммунальные ресурсы на содержание общего имущества</v>
      </c>
      <c r="B36" s="152"/>
      <c r="C36" s="152"/>
      <c r="D36" s="152"/>
      <c r="E36" s="152"/>
      <c r="F36" s="157">
        <f>VLOOKUP(A36,ПТО!$A$39:$D$53,2,FALSE)</f>
        <v>54336.592799999999</v>
      </c>
      <c r="G36" s="157"/>
      <c r="H36" s="42" t="str">
        <f>VLOOKUP(A36,ПТО!$A$39:$D$53,3,FALSE)</f>
        <v>Ежемесячно</v>
      </c>
      <c r="I36" s="153">
        <f>VLOOKUP(A36,ПТО!$A$39:$D$53,4,FALSE)</f>
        <v>12</v>
      </c>
      <c r="J36" s="153"/>
      <c r="K36" s="110"/>
      <c r="L36" s="169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69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69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69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69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69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69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7">
        <f>VLOOKUP(A43,ПТО!$A$2:$D$31,4,FALSE)</f>
        <v>6000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10"/>
      <c r="L43" s="169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Техническое освидетельствование лифта.</v>
      </c>
      <c r="B44" s="152"/>
      <c r="C44" s="152"/>
      <c r="D44" s="152"/>
      <c r="E44" s="152"/>
      <c r="F44" s="157">
        <f>VLOOKUP(A44,ПТО!$A$2:$D$31,4,FALSE)</f>
        <v>8100</v>
      </c>
      <c r="G44" s="157"/>
      <c r="H44" s="25" t="str">
        <f>VLOOKUP(A44,ПТО!$A$2:$D$31,2,FALSE)</f>
        <v>ежегодно</v>
      </c>
      <c r="I44" s="153">
        <f>VLOOKUP(A44,ПТО!$A$2:$D$31,3,FALSE)</f>
        <v>1</v>
      </c>
      <c r="J44" s="153"/>
      <c r="K44" s="110"/>
      <c r="L44" s="169"/>
      <c r="M44" s="117"/>
      <c r="N44" s="110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7">
        <f>VLOOKUP(A45,ПТО!$A$2:$D$31,4,FALSE)</f>
        <v>42000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69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2" t="str">
        <f>ПТО!A5</f>
        <v>Замена контроллера, погружных и уличного датчиков температуры погодоведомой автоматики.</v>
      </c>
      <c r="B46" s="152"/>
      <c r="C46" s="152"/>
      <c r="D46" s="152"/>
      <c r="E46" s="152"/>
      <c r="F46" s="157">
        <f>VLOOKUP(A46,ПТО!$A$2:$D$31,4,FALSE)</f>
        <v>21155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69"/>
      <c r="M46" s="117"/>
      <c r="N46" s="110"/>
      <c r="O46" s="23" t="str">
        <f t="shared" si="1"/>
        <v>Замена контроллера, погружных и уличного датчиков температуры погодоведомой автоматики.</v>
      </c>
      <c r="R46" s="22" t="s">
        <v>72</v>
      </c>
    </row>
    <row r="47" spans="1:18" ht="51" customHeight="1" outlineLevel="1">
      <c r="A47" s="152" t="str">
        <f>ПТО!A6</f>
        <v>Изготовление и монтаж козырька над подъездом, лотка и перенос водосточной системы.</v>
      </c>
      <c r="B47" s="152"/>
      <c r="C47" s="152"/>
      <c r="D47" s="152"/>
      <c r="E47" s="152"/>
      <c r="F47" s="157">
        <f>VLOOKUP(A47,ПТО!$A$2:$D$31,4,FALSE)</f>
        <v>83310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69"/>
      <c r="M47" s="117"/>
      <c r="N47" s="110"/>
      <c r="O47" s="23" t="str">
        <f t="shared" si="1"/>
        <v>Изготовление и монтаж козырька над подъездом, лотка и перенос водосточной системы.</v>
      </c>
      <c r="R47" s="22" t="s">
        <v>72</v>
      </c>
    </row>
    <row r="48" spans="1:18" ht="51" customHeight="1" outlineLevel="1">
      <c r="A48" s="152" t="str">
        <f>ПТО!A7</f>
        <v>Изготовление и монтаж таблички класса энергоэффиктивности.</v>
      </c>
      <c r="B48" s="152"/>
      <c r="C48" s="152"/>
      <c r="D48" s="152"/>
      <c r="E48" s="152"/>
      <c r="F48" s="157">
        <f>VLOOKUP(A48,ПТО!$A$2:$D$31,4,FALSE)</f>
        <v>216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69"/>
      <c r="M48" s="117"/>
      <c r="N48" s="110"/>
      <c r="O48" s="23" t="str">
        <f t="shared" si="1"/>
        <v>Изготовление и монтаж таблички класса энергоэффиктивности.</v>
      </c>
      <c r="R48" s="22" t="s">
        <v>72</v>
      </c>
    </row>
    <row r="49" spans="1:18" ht="51" customHeight="1" outlineLevel="1">
      <c r="A49" s="152" t="str">
        <f>ПТО!A8</f>
        <v>Ремонт подъезда (1 этаж).</v>
      </c>
      <c r="B49" s="152"/>
      <c r="C49" s="152"/>
      <c r="D49" s="152"/>
      <c r="E49" s="152"/>
      <c r="F49" s="157">
        <f>VLOOKUP(A49,ПТО!$A$2:$D$31,4,FALSE)</f>
        <v>37152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0"/>
      <c r="L49" s="169"/>
      <c r="M49" s="117"/>
      <c r="N49" s="110"/>
      <c r="O49" s="23" t="str">
        <f t="shared" si="1"/>
        <v>Ремонт подъезда (1 этаж).</v>
      </c>
      <c r="R49" s="22" t="s">
        <v>72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7" t="e">
        <f>VLOOKUP(A50,ПТО!$A$2:$D$31,4,FALSE)</f>
        <v>#N/A</v>
      </c>
      <c r="G50" s="157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10"/>
      <c r="L50" s="169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7" t="e">
        <f>VLOOKUP(A51,ПТО!$A$2:$D$31,4,FALSE)</f>
        <v>#N/A</v>
      </c>
      <c r="G51" s="157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0"/>
      <c r="L51" s="169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69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69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69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69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69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69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69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69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69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69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69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69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69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69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69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69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69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69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69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7"/>
      <c r="L71" s="169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69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176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72"/>
      <c r="M75" s="110"/>
      <c r="N75" s="110"/>
      <c r="O75" s="70" t="s">
        <v>101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72"/>
      <c r="M76" s="110"/>
      <c r="N76" s="110"/>
      <c r="O76" s="70" t="s">
        <v>102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72"/>
      <c r="M77" s="110"/>
      <c r="N77" s="110"/>
      <c r="O77" s="70" t="s">
        <v>103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10"/>
      <c r="L78" s="172"/>
      <c r="M78" s="110"/>
      <c r="N78" s="110"/>
      <c r="O78" s="70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7">
        <f t="shared" ref="J81:J90" si="2">VLOOKUP(O81,АО,3,FALSE)</f>
        <v>0</v>
      </c>
      <c r="K81" s="110"/>
      <c r="L81" s="158"/>
      <c r="M81" s="110"/>
      <c r="N81" s="110"/>
      <c r="O81" s="70" t="s">
        <v>105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7">
        <f t="shared" si="2"/>
        <v>0</v>
      </c>
      <c r="K82" s="110"/>
      <c r="L82" s="158"/>
      <c r="M82" s="110"/>
      <c r="N82" s="110"/>
      <c r="O82" s="70" t="s">
        <v>106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187843.85</v>
      </c>
      <c r="K83" s="110"/>
      <c r="L83" s="158"/>
      <c r="M83" s="110"/>
      <c r="N83" s="110"/>
      <c r="O83" s="70" t="s">
        <v>107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10"/>
      <c r="L84" s="158"/>
      <c r="M84" s="110"/>
      <c r="N84" s="110"/>
      <c r="O84" s="70" t="s">
        <v>108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10"/>
      <c r="L85" s="158"/>
      <c r="M85" s="110"/>
      <c r="N85" s="110"/>
      <c r="O85" s="70" t="s">
        <v>109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281275.31</v>
      </c>
      <c r="K86" s="110"/>
      <c r="L86" s="158"/>
      <c r="M86" s="110"/>
      <c r="N86" s="110"/>
      <c r="O86" s="70" t="s">
        <v>110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58"/>
      <c r="M87" s="110"/>
      <c r="N87" s="110"/>
      <c r="O87" s="70" t="s">
        <v>111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58"/>
      <c r="M88" s="110"/>
      <c r="N88" s="110"/>
      <c r="O88" s="70" t="s">
        <v>112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58"/>
      <c r="M89" s="110"/>
      <c r="N89" s="110"/>
      <c r="O89" s="70" t="s">
        <v>113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10"/>
      <c r="L90" s="158"/>
      <c r="M90" s="110"/>
      <c r="N90" s="110"/>
      <c r="O90" s="70" t="s">
        <v>114</v>
      </c>
    </row>
    <row r="91" spans="1:15">
      <c r="A91" s="105" t="s">
        <v>176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43458.77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36215.64</v>
      </c>
      <c r="L95" s="159"/>
      <c r="O95" s="1" t="s">
        <v>115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40136.51</v>
      </c>
      <c r="L96" s="159"/>
      <c r="O96" s="1" t="s">
        <v>116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3322.2599999999948</v>
      </c>
      <c r="L97" s="159"/>
      <c r="O97" s="1" t="s">
        <v>117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43458.77</v>
      </c>
      <c r="L98" s="159"/>
      <c r="O98" s="1" t="s">
        <v>118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43458.77</v>
      </c>
      <c r="L99" s="159"/>
      <c r="O99" s="1" t="s">
        <v>119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120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121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68767.22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5209.6400000000003</v>
      </c>
      <c r="L103" s="159"/>
      <c r="O103" s="1" t="s">
        <v>124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62620.46</v>
      </c>
      <c r="L104" s="159"/>
      <c r="O104" s="1" t="s">
        <v>125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6146.760000000002</v>
      </c>
      <c r="L105" s="159"/>
      <c r="O105" s="1" t="s">
        <v>126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68767.22</v>
      </c>
      <c r="L106" s="159"/>
      <c r="O106" s="1" t="s">
        <v>127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68767.22</v>
      </c>
      <c r="L107" s="159"/>
      <c r="O107" s="1" t="s">
        <v>128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129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130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143100.1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8921.4500000000007</v>
      </c>
      <c r="L111" s="159"/>
      <c r="O111" s="1" t="s">
        <v>132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129846.21</v>
      </c>
      <c r="L112" s="159"/>
      <c r="O112" s="1" t="s">
        <v>133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13253.89</v>
      </c>
      <c r="L113" s="159"/>
      <c r="O113" s="1" t="s">
        <v>134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143100.1</v>
      </c>
      <c r="L114" s="159"/>
      <c r="O114" s="1" t="s">
        <v>135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143100.1</v>
      </c>
      <c r="L115" s="159"/>
      <c r="O115" s="1" t="s">
        <v>136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137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138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6">
        <f>VLOOKUP("тко",АО,5,FALSE)</f>
        <v>138342.20000000001</v>
      </c>
      <c r="H118" s="155"/>
      <c r="I118" s="155"/>
      <c r="J118" s="155"/>
      <c r="L118" s="47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257.20999999999998</v>
      </c>
      <c r="L119" s="47"/>
      <c r="O119" s="1" t="s">
        <v>140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131258.92000000001</v>
      </c>
      <c r="L120" s="47"/>
      <c r="O120" s="1" t="s">
        <v>141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7083.2799999999988</v>
      </c>
      <c r="L121" s="47"/>
      <c r="O121" s="1" t="s">
        <v>142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138342.20000000001</v>
      </c>
      <c r="L122" s="47"/>
      <c r="O122" s="1" t="s">
        <v>143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138342.20000000001</v>
      </c>
      <c r="L123" s="47"/>
      <c r="O123" s="1" t="s">
        <v>144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6">
        <f>VLOOKUP("гвс",АО,5,FALSE)</f>
        <v>334307.44</v>
      </c>
      <c r="H126" s="155"/>
      <c r="I126" s="155"/>
      <c r="J126" s="155"/>
      <c r="L126" s="47"/>
    </row>
    <row r="127" spans="1:15" ht="32.25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25326.32</v>
      </c>
      <c r="L127" s="47"/>
      <c r="O127" s="1" t="s">
        <v>148</v>
      </c>
    </row>
    <row r="128" spans="1:15" ht="32.25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296114.08</v>
      </c>
      <c r="L128" s="47"/>
      <c r="O128" s="1" t="s">
        <v>149</v>
      </c>
    </row>
    <row r="129" spans="1:15" ht="32.25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38193.359999999986</v>
      </c>
      <c r="L129" s="47"/>
      <c r="O129" s="1" t="s">
        <v>150</v>
      </c>
    </row>
    <row r="130" spans="1:15" ht="32.25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334307.44</v>
      </c>
      <c r="L130" s="47"/>
      <c r="O130" s="1" t="s">
        <v>151</v>
      </c>
    </row>
    <row r="131" spans="1:15" ht="32.25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334307.44</v>
      </c>
      <c r="L131" s="47"/>
      <c r="O131" s="1" t="s">
        <v>152</v>
      </c>
    </row>
    <row r="132" spans="1:15" ht="32.25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154</v>
      </c>
    </row>
    <row r="134" spans="1:15" ht="32.25" customHeight="1" outlineLevel="1">
      <c r="A134" s="154" t="str">
        <f>IF(VLOOKUP("отопление",АО,3,FALSE)&gt;0,"Отопление",0)</f>
        <v>Отопление</v>
      </c>
      <c r="B134" s="154"/>
      <c r="C134" s="154"/>
      <c r="D134" s="155" t="str">
        <f>IF(VLOOKUP("отопление",АО,3,FALSE)&gt;0,VLOOKUP("отопление",АО,3,FALSE),0)</f>
        <v>Предоставляется</v>
      </c>
      <c r="E134" s="155"/>
      <c r="F134" s="13" t="str">
        <f>IF(VLOOKUP("отопление",АО,3,FALSE)&gt;0,VLOOKUP("отопление",АО,4,FALSE),0)</f>
        <v>Гкал</v>
      </c>
      <c r="G134" s="156">
        <f>VLOOKUP("отопление",АО,5,FALSE)</f>
        <v>542261.05000000005</v>
      </c>
      <c r="H134" s="155"/>
      <c r="I134" s="155"/>
      <c r="J134" s="155"/>
      <c r="L134" s="47"/>
    </row>
    <row r="135" spans="1:15" ht="32.25" customHeight="1" outlineLevel="2">
      <c r="A135" s="150" t="str">
        <f t="shared" ref="A135:A141" si="12">IF(VLOOKUP("отопление",АО,3,FALSE)&gt;0,VLOOKUP(O135,АО,2,FALSE),0)</f>
        <v>Общий объем потребления, нат. показ.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362.82</v>
      </c>
      <c r="L135" s="47"/>
      <c r="O135" s="1" t="s">
        <v>156</v>
      </c>
    </row>
    <row r="136" spans="1:15" ht="32.25" customHeight="1" outlineLevel="2">
      <c r="A136" s="150" t="str">
        <f t="shared" si="12"/>
        <v>Оплачено потребителями, руб.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516829.14</v>
      </c>
      <c r="L136" s="47"/>
      <c r="O136" s="1" t="s">
        <v>157</v>
      </c>
    </row>
    <row r="137" spans="1:15" ht="32.25" customHeight="1" outlineLevel="2">
      <c r="A137" s="150" t="str">
        <f t="shared" si="12"/>
        <v>Задолженность потребителей, руб.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25431.910000000033</v>
      </c>
      <c r="L137" s="47"/>
      <c r="O137" s="1" t="s">
        <v>158</v>
      </c>
    </row>
    <row r="138" spans="1:15" ht="32.25" customHeight="1" outlineLevel="2">
      <c r="A138" s="150" t="str">
        <f t="shared" si="12"/>
        <v>Начислено поставщиком (поставщиками) коммунального ресурса, руб.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542261.05000000005</v>
      </c>
      <c r="L138" s="47"/>
      <c r="O138" s="1" t="s">
        <v>159</v>
      </c>
    </row>
    <row r="139" spans="1:15" ht="32.25" customHeight="1" outlineLevel="2">
      <c r="A139" s="150" t="str">
        <f t="shared" si="12"/>
        <v>Оплачено поставщику (поставщикам) коммунального ресурса, руб.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542261.05000000005</v>
      </c>
      <c r="L139" s="47"/>
      <c r="O139" s="1" t="s">
        <v>160</v>
      </c>
    </row>
    <row r="140" spans="1:15" ht="32.25" customHeight="1" outlineLevel="2">
      <c r="A140" s="150" t="str">
        <f t="shared" si="12"/>
        <v>Задолженность перед поставщиком (поставщиками) коммунального ресурса, руб.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161</v>
      </c>
    </row>
    <row r="141" spans="1:15" ht="32.25" customHeight="1" outlineLevel="2">
      <c r="A141" s="150" t="str">
        <f t="shared" si="12"/>
        <v>Размер пени и штрафов, уплаченных поставщику (поставщикам) коммунального ресурса, руб.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172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50" t="s">
        <v>175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174</v>
      </c>
    </row>
    <row r="149" spans="1:15" ht="52.5" customHeight="1">
      <c r="A149" s="175" t="s">
        <v>182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7" t="s">
        <v>190</v>
      </c>
      <c r="B154" s="177"/>
      <c r="C154" s="177"/>
      <c r="D154" s="177"/>
      <c r="E154" s="27">
        <f>ПТО!G1</f>
        <v>-229546.6</v>
      </c>
    </row>
    <row r="155" spans="1:15" ht="34.5" customHeight="1">
      <c r="A155" s="176" t="s">
        <v>189</v>
      </c>
      <c r="B155" s="176"/>
      <c r="C155" s="176"/>
      <c r="D155" s="176"/>
      <c r="E155" s="28">
        <f>J13</f>
        <v>179928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6000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Техническое освидетельствование лифта.</v>
      </c>
      <c r="B159" s="152"/>
      <c r="C159" s="152"/>
      <c r="D159" s="152"/>
      <c r="E159" s="152"/>
      <c r="F159" s="157">
        <f t="shared" si="15"/>
        <v>8100</v>
      </c>
      <c r="G159" s="157"/>
      <c r="H159" s="24" t="str">
        <f t="shared" si="16"/>
        <v>ежегодно</v>
      </c>
      <c r="I159" s="153">
        <f t="shared" si="17"/>
        <v>1</v>
      </c>
      <c r="J159" s="153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7">
        <f t="shared" si="15"/>
        <v>42000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2" t="str">
        <f>IF(N161&gt;0,N161,0)</f>
        <v>Замена контроллера, погружных и уличного датчиков температуры погодоведомой автоматики.</v>
      </c>
      <c r="B161" s="152"/>
      <c r="C161" s="152"/>
      <c r="D161" s="152"/>
      <c r="E161" s="152"/>
      <c r="F161" s="157">
        <f t="shared" si="15"/>
        <v>21155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Замена контроллера, погружных и уличного датчиков температуры погодоведомой автоматики.</v>
      </c>
    </row>
    <row r="162" spans="1:14" ht="28.5" customHeight="1">
      <c r="A162" s="152" t="str">
        <f t="shared" si="14"/>
        <v>Изготовление и монтаж козырька над подъездом, лотка и перенос водосточной системы.</v>
      </c>
      <c r="B162" s="152"/>
      <c r="C162" s="152"/>
      <c r="D162" s="152"/>
      <c r="E162" s="152"/>
      <c r="F162" s="157">
        <f t="shared" si="15"/>
        <v>83310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Изготовление и монтаж козырька над подъездом, лотка и перенос водосточной системы.</v>
      </c>
    </row>
    <row r="163" spans="1:14" ht="28.5" customHeight="1">
      <c r="A163" s="152" t="str">
        <f t="shared" si="14"/>
        <v>Изготовление и монтаж таблички класса энергоэффиктивности.</v>
      </c>
      <c r="B163" s="152"/>
      <c r="C163" s="152"/>
      <c r="D163" s="152"/>
      <c r="E163" s="152"/>
      <c r="F163" s="157">
        <f t="shared" si="15"/>
        <v>216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Изготовление и монтаж таблички класса энергоэффиктивности.</v>
      </c>
    </row>
    <row r="164" spans="1:14" ht="28.5" customHeight="1">
      <c r="A164" s="152" t="str">
        <f t="shared" ref="A164:A187" si="18">IF(N164&gt;0,N164,0)</f>
        <v>Ремонт подъезда (1 этаж).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37152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Ремонт подъезда (1 этаж).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7">
        <f t="shared" si="19"/>
        <v>0</v>
      </c>
      <c r="G165" s="157"/>
      <c r="H165" s="29" t="e">
        <f t="shared" si="16"/>
        <v>#N/A</v>
      </c>
      <c r="I165" s="153" t="e">
        <f t="shared" si="20"/>
        <v>#N/A</v>
      </c>
      <c r="J165" s="153"/>
      <c r="M165" s="22" t="s">
        <v>72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7">
        <f t="shared" si="19"/>
        <v>0</v>
      </c>
      <c r="G166" s="157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176</v>
      </c>
    </row>
    <row r="189" spans="1:14" ht="29.25" customHeight="1">
      <c r="A189" s="105" t="s">
        <v>176</v>
      </c>
    </row>
    <row r="190" spans="1:14" ht="36.75" customHeight="1">
      <c r="A190" s="177" t="s">
        <v>188</v>
      </c>
      <c r="B190" s="177"/>
      <c r="C190" s="177"/>
      <c r="D190" s="177"/>
      <c r="E190" s="27">
        <f>SUM(F158:G187)</f>
        <v>197933</v>
      </c>
    </row>
    <row r="191" spans="1:14" ht="51.75" customHeight="1">
      <c r="A191" s="177" t="s">
        <v>187</v>
      </c>
      <c r="B191" s="177"/>
      <c r="C191" s="177"/>
      <c r="D191" s="177"/>
      <c r="E191" s="27">
        <f>E190+E154-E155</f>
        <v>-211541.6</v>
      </c>
    </row>
    <row r="192" spans="1:14">
      <c r="A192" s="105" t="s">
        <v>176</v>
      </c>
    </row>
    <row r="193" spans="1:10" ht="62.25" customHeight="1">
      <c r="A193" s="151" t="s">
        <v>186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49">
        <f>ПТО!G12</f>
        <v>1200</v>
      </c>
      <c r="I194" s="50" t="s">
        <v>75</v>
      </c>
    </row>
    <row r="195" spans="1:10" ht="18.75" customHeight="1">
      <c r="A195" s="149" t="str">
        <f>ПТО!F13</f>
        <v xml:space="preserve">  -  техническое освидетельствование лифта</v>
      </c>
      <c r="B195" s="149"/>
      <c r="C195" s="149"/>
      <c r="D195" s="149"/>
      <c r="E195" s="149"/>
      <c r="F195" s="149"/>
      <c r="G195" s="149"/>
      <c r="H195" s="49">
        <f>ПТО!G13</f>
        <v>8100</v>
      </c>
      <c r="I195" s="50" t="s">
        <v>75</v>
      </c>
    </row>
    <row r="196" spans="1:10" ht="18.75" customHeight="1">
      <c r="A196" s="149" t="str">
        <f>ПТО!F14</f>
        <v xml:space="preserve">  -  техническое обслуживание охранной сигнализации</v>
      </c>
      <c r="B196" s="149"/>
      <c r="C196" s="149"/>
      <c r="D196" s="149"/>
      <c r="E196" s="149"/>
      <c r="F196" s="149"/>
      <c r="G196" s="149"/>
      <c r="H196" s="49">
        <f>ПТО!G14</f>
        <v>6000</v>
      </c>
      <c r="I196" s="50" t="s">
        <v>75</v>
      </c>
    </row>
    <row r="197" spans="1:10" ht="18.75" customHeight="1">
      <c r="A197" s="149" t="str">
        <f>ПТО!F15</f>
        <v xml:space="preserve">  -  обслуживание ТП и кабельных линий</v>
      </c>
      <c r="B197" s="149"/>
      <c r="C197" s="149"/>
      <c r="D197" s="149"/>
      <c r="E197" s="149"/>
      <c r="F197" s="149"/>
      <c r="G197" s="149"/>
      <c r="H197" s="49">
        <f>ПТО!G15</f>
        <v>15000</v>
      </c>
      <c r="I197" s="50" t="s">
        <v>75</v>
      </c>
    </row>
    <row r="198" spans="1:10" ht="18.75" customHeight="1">
      <c r="A198" s="149" t="str">
        <f>ПТО!F16</f>
        <v xml:space="preserve">  -  ремонт подъезда</v>
      </c>
      <c r="B198" s="149"/>
      <c r="C198" s="149"/>
      <c r="D198" s="149"/>
      <c r="E198" s="149"/>
      <c r="F198" s="149"/>
      <c r="G198" s="149"/>
      <c r="H198" s="49">
        <f>ПТО!G16</f>
        <v>400000</v>
      </c>
      <c r="I198" s="52" t="s">
        <v>75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49">
        <f>ПТО!G17</f>
        <v>0</v>
      </c>
      <c r="I199" s="50" t="s">
        <v>75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49">
        <f>ПТО!G18</f>
        <v>0</v>
      </c>
      <c r="I200" s="50" t="s">
        <v>75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49">
        <f>ПТО!G19</f>
        <v>0</v>
      </c>
      <c r="I201" s="50" t="s">
        <v>75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49">
        <f>ПТО!G20</f>
        <v>0</v>
      </c>
      <c r="I202" s="50" t="s">
        <v>75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49">
        <f>ПТО!G21</f>
        <v>0</v>
      </c>
      <c r="I203" s="50" t="s">
        <v>75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49">
        <f>ПТО!G22</f>
        <v>0</v>
      </c>
      <c r="I204" s="50" t="s">
        <v>75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49">
        <f>ПТО!G23</f>
        <v>0</v>
      </c>
      <c r="I205" s="50" t="s">
        <v>75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49">
        <f>ПТО!G24</f>
        <v>0</v>
      </c>
      <c r="I206" s="50" t="s">
        <v>75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49">
        <f>ПТО!G25</f>
        <v>0</v>
      </c>
      <c r="I207" s="50" t="s">
        <v>75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49">
        <f>ПТО!G26</f>
        <v>0</v>
      </c>
      <c r="I208" s="50" t="s">
        <v>75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49">
        <f>ПТО!G27</f>
        <v>0</v>
      </c>
      <c r="I209" s="50" t="s">
        <v>75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49">
        <f>ПТО!G28</f>
        <v>0</v>
      </c>
      <c r="I210" s="50" t="s">
        <v>75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49">
        <f>ПТО!G29</f>
        <v>0</v>
      </c>
      <c r="I211" s="50" t="s">
        <v>75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49">
        <f>ПТО!G30</f>
        <v>0</v>
      </c>
      <c r="I212" s="50" t="s">
        <v>75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430300</v>
      </c>
      <c r="I214" s="56" t="s">
        <v>79</v>
      </c>
    </row>
  </sheetData>
  <sheetProtection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:E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190</v>
      </c>
      <c r="G1" s="102">
        <f>-229546.6</f>
        <v>-229546.6</v>
      </c>
    </row>
    <row r="2" spans="1:12" ht="18.75" customHeight="1">
      <c r="A2" s="142" t="s">
        <v>183</v>
      </c>
      <c r="B2" s="143" t="s">
        <v>179</v>
      </c>
      <c r="C2" s="144">
        <v>12</v>
      </c>
      <c r="D2" s="145">
        <v>6000</v>
      </c>
      <c r="E2" s="146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73</v>
      </c>
      <c r="B3" s="143" t="s">
        <v>180</v>
      </c>
      <c r="C3" s="143">
        <v>1</v>
      </c>
      <c r="D3" s="148">
        <v>8100</v>
      </c>
      <c r="E3" s="146" t="s">
        <v>204</v>
      </c>
      <c r="F3" s="30"/>
      <c r="G3" s="30"/>
      <c r="L3" s="33" t="str">
        <f t="shared" si="0"/>
        <v>ТР</v>
      </c>
    </row>
    <row r="4" spans="1:12" ht="18.75" customHeight="1">
      <c r="A4" s="123" t="s">
        <v>200</v>
      </c>
      <c r="B4" s="124" t="s">
        <v>191</v>
      </c>
      <c r="C4" s="124">
        <v>1</v>
      </c>
      <c r="D4" s="125">
        <v>42000</v>
      </c>
      <c r="E4" s="126" t="s">
        <v>192</v>
      </c>
      <c r="F4" s="30"/>
      <c r="G4" s="30"/>
      <c r="L4" s="33" t="str">
        <f t="shared" si="0"/>
        <v>ТР</v>
      </c>
    </row>
    <row r="5" spans="1:12" ht="18.75" customHeight="1">
      <c r="A5" s="123" t="s">
        <v>194</v>
      </c>
      <c r="B5" s="124" t="s">
        <v>191</v>
      </c>
      <c r="C5" s="130">
        <v>1</v>
      </c>
      <c r="D5" s="125">
        <v>21155</v>
      </c>
      <c r="E5" s="126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196</v>
      </c>
      <c r="B6" s="132" t="s">
        <v>191</v>
      </c>
      <c r="C6" s="133">
        <v>1</v>
      </c>
      <c r="D6" s="134">
        <v>83310</v>
      </c>
      <c r="E6" s="126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7" t="s">
        <v>193</v>
      </c>
      <c r="B7" s="138" t="s">
        <v>191</v>
      </c>
      <c r="C7" s="139">
        <v>1</v>
      </c>
      <c r="D7" s="43">
        <v>216</v>
      </c>
      <c r="E7" s="126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198</v>
      </c>
      <c r="B8" s="141" t="s">
        <v>191</v>
      </c>
      <c r="C8" s="122">
        <v>1</v>
      </c>
      <c r="D8" s="46">
        <v>37152</v>
      </c>
      <c r="E8" s="126" t="s">
        <v>202</v>
      </c>
      <c r="F8" s="45"/>
      <c r="G8" s="45"/>
      <c r="K8" s="43"/>
      <c r="L8" s="33" t="str">
        <f t="shared" si="0"/>
        <v>ТР</v>
      </c>
    </row>
    <row r="9" spans="1:12">
      <c r="A9" s="120"/>
      <c r="B9" s="121"/>
      <c r="C9" s="122"/>
      <c r="D9" s="46"/>
      <c r="E9" s="119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186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184</v>
      </c>
      <c r="G14" s="115">
        <v>6000</v>
      </c>
      <c r="L14" s="33">
        <f t="shared" si="0"/>
        <v>0</v>
      </c>
    </row>
    <row r="15" spans="1:12" ht="31.5">
      <c r="A15" s="30"/>
      <c r="F15" s="113" t="s">
        <v>77</v>
      </c>
      <c r="G15" s="114">
        <v>15000</v>
      </c>
      <c r="L15" s="33">
        <f t="shared" si="0"/>
        <v>0</v>
      </c>
    </row>
    <row r="16" spans="1:12" ht="15.75">
      <c r="A16" s="30"/>
      <c r="F16" s="127" t="s">
        <v>185</v>
      </c>
      <c r="G16" s="128">
        <v>400000</v>
      </c>
      <c r="L16" s="33">
        <f t="shared" si="0"/>
        <v>0</v>
      </c>
    </row>
    <row r="17" spans="1:12" ht="15.75">
      <c r="A17" s="30"/>
      <c r="F17" s="129"/>
      <c r="G17" s="128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240024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240024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64774.080000000002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64774.080000000002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43182.720000000001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43182.720000000001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14394.24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14394.24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93562.559999999998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93562.559999999998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67652.88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67652.88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199</v>
      </c>
      <c r="B47" s="135">
        <f>(E47*3.48*1.23*6+E47*3.48*1.17*6)+(F47*0.075*13.45*6+F47*0.075*12.94*6)+(F47*0.075*16.35*6+F47*0.075*15.73*6)</f>
        <v>54336.592799999999</v>
      </c>
      <c r="C47" s="136" t="s">
        <v>68</v>
      </c>
      <c r="D47" s="48">
        <v>12</v>
      </c>
      <c r="E47" s="135">
        <v>860</v>
      </c>
      <c r="F47" s="135">
        <v>427.2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54336.592799999999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2998.8</v>
      </c>
    </row>
    <row r="2" spans="1:10" ht="15.75" customHeight="1">
      <c r="A2" s="70" t="s">
        <v>84</v>
      </c>
      <c r="B2" s="72" t="s">
        <v>2</v>
      </c>
      <c r="C2" s="83">
        <v>104176.53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895696.89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533651.73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F1*5*12</f>
        <v>179928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182117.16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826381.94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826381.94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826381.94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34861.579999999958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107</v>
      </c>
      <c r="B27" s="75" t="s">
        <v>4</v>
      </c>
      <c r="C27" s="86">
        <v>187843.85</v>
      </c>
      <c r="D27" s="81" t="s">
        <v>60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110</v>
      </c>
      <c r="B30" s="75" t="s">
        <v>18</v>
      </c>
      <c r="C30" s="86">
        <v>281275.31</v>
      </c>
      <c r="D30" s="81" t="s">
        <v>66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43458.77</v>
      </c>
      <c r="F37" s="94" t="s">
        <v>169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36215.64</v>
      </c>
      <c r="D38" s="94" t="s">
        <v>167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40136.51</v>
      </c>
      <c r="D39" s="94" t="s">
        <v>168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3322.2599999999948</v>
      </c>
      <c r="D40" s="80" t="s">
        <v>59</v>
      </c>
      <c r="E40" s="68"/>
      <c r="G40" s="67"/>
      <c r="H40" s="67"/>
      <c r="L40" s="63"/>
      <c r="M40" s="178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43458.77</v>
      </c>
      <c r="D41" s="80" t="s">
        <v>59</v>
      </c>
      <c r="E41" s="68"/>
      <c r="G41" s="67"/>
      <c r="H41" s="67"/>
      <c r="L41" s="63"/>
      <c r="M41" s="178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43458.77</v>
      </c>
      <c r="D42" s="80" t="s">
        <v>59</v>
      </c>
      <c r="E42" s="68"/>
      <c r="G42" s="67"/>
      <c r="H42" s="67"/>
      <c r="L42" s="63"/>
      <c r="M42" s="178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68767.22</v>
      </c>
      <c r="F45" s="94" t="s">
        <v>169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5209.6400000000003</v>
      </c>
      <c r="D46" s="94" t="s">
        <v>170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62620.46</v>
      </c>
      <c r="D47" s="94" t="s">
        <v>168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6146.760000000002</v>
      </c>
      <c r="D48" s="80" t="s">
        <v>59</v>
      </c>
      <c r="E48" s="68"/>
      <c r="G48" s="67"/>
      <c r="H48" s="67"/>
      <c r="L48" s="63"/>
      <c r="M48" s="178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68767.22</v>
      </c>
      <c r="D49" s="80" t="s">
        <v>59</v>
      </c>
      <c r="E49" s="68"/>
      <c r="G49" s="67"/>
      <c r="H49" s="67"/>
      <c r="L49" s="63"/>
      <c r="M49" s="178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68767.22</v>
      </c>
      <c r="D50" s="80" t="s">
        <v>59</v>
      </c>
      <c r="E50" s="68"/>
      <c r="G50" s="67"/>
      <c r="H50" s="67"/>
      <c r="L50" s="63"/>
      <c r="M50" s="178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143100.1</v>
      </c>
      <c r="F53" s="94" t="s">
        <v>169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132</v>
      </c>
      <c r="B54" s="75" t="s">
        <v>37</v>
      </c>
      <c r="C54" s="99">
        <v>8921.4500000000007</v>
      </c>
      <c r="D54" s="94" t="s">
        <v>170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129846.21</v>
      </c>
      <c r="D55" s="94" t="s">
        <v>168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13253.89</v>
      </c>
      <c r="D56" s="80" t="s">
        <v>59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143100.1</v>
      </c>
      <c r="D57" s="80" t="s">
        <v>59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143100.1</v>
      </c>
      <c r="D58" s="80" t="s">
        <v>59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138342.20000000001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9">
        <v>257.20999999999998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131258.92000000001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7083.2799999999988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138342.20000000001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138342.20000000001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334307.44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9">
        <v>25326.32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296114.08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38193.359999999986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334307.44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334307.44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 t="str">
        <f>IF(E77&gt;0,"Предоставляется",0)</f>
        <v>Предоставляется</v>
      </c>
      <c r="D77" s="96" t="s">
        <v>83</v>
      </c>
      <c r="E77" s="95">
        <v>542261.05000000005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9">
        <v>362.82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516829.14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25431.910000000033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542261.05000000005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542261.05000000005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2022-03-31T12:38:34Z</dcterms:modified>
</cp:coreProperties>
</file>