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/>
  <c r="J120"/>
  <c r="J119"/>
  <c r="G118"/>
  <c r="J117"/>
  <c r="J112"/>
  <c r="J111"/>
  <c r="A113"/>
  <c r="G110"/>
  <c r="J109"/>
  <c r="J104"/>
  <c r="J103"/>
  <c r="A109"/>
  <c r="A105"/>
  <c r="G102"/>
  <c r="J101"/>
  <c r="J96"/>
  <c r="J95"/>
  <c r="A95"/>
  <c r="G94"/>
  <c r="K94"/>
  <c r="A114" l="1"/>
  <c r="D110"/>
  <c r="F102"/>
  <c r="F110"/>
  <c r="A119"/>
  <c r="A121"/>
  <c r="A118"/>
  <c r="A116"/>
  <c r="A112"/>
  <c r="A117"/>
  <c r="A141"/>
  <c r="F134"/>
  <c r="F118"/>
  <c r="A122"/>
  <c r="A110"/>
  <c r="A111"/>
  <c r="A125"/>
  <c r="A137"/>
  <c r="A123"/>
  <c r="A94"/>
  <c r="A96"/>
  <c r="D94"/>
  <c r="A99"/>
  <c r="A100"/>
  <c r="A106"/>
  <c r="A138"/>
  <c r="F94"/>
  <c r="A101"/>
  <c r="A102"/>
  <c r="A107"/>
  <c r="A134"/>
  <c r="A135"/>
  <c r="A139"/>
  <c r="A97"/>
  <c r="A103"/>
  <c r="D102"/>
  <c r="A104"/>
  <c r="D118"/>
  <c r="A120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H173" l="1"/>
  <c r="H179"/>
  <c r="H165"/>
  <c r="H178"/>
  <c r="H177"/>
  <c r="H170"/>
  <c r="H167"/>
  <c r="F170"/>
  <c r="F171"/>
  <c r="H186"/>
  <c r="F177"/>
  <c r="F165"/>
  <c r="F179"/>
  <c r="F167"/>
  <c r="H171"/>
  <c r="F186"/>
  <c r="H175"/>
  <c r="F172"/>
  <c r="F168"/>
  <c r="H176"/>
  <c r="F175"/>
  <c r="H172"/>
  <c r="F178"/>
  <c r="H168"/>
  <c r="F173"/>
  <c r="F187"/>
  <c r="H184"/>
  <c r="F182"/>
  <c r="F181"/>
  <c r="H181"/>
  <c r="F166"/>
  <c r="H187"/>
  <c r="H182"/>
  <c r="H166"/>
  <c r="F180"/>
  <c r="H164"/>
  <c r="F185"/>
  <c r="F164"/>
  <c r="F176"/>
  <c r="F184"/>
  <c r="H169"/>
  <c r="F169"/>
  <c r="H185"/>
  <c r="H174"/>
  <c r="H180"/>
  <c r="F174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<sst xmlns="http://schemas.openxmlformats.org/spreadsheetml/2006/main" count="548" uniqueCount="198">
  <si>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</si>
  <si>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</si>
  <si>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</si>
  <si>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</si>
  <si>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</si>
  <si>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</si>
  <si>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</si>
  <si>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</si>
  <si>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</si>
  <si>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</si>
  <si>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</si>
  <si>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</si>
  <si>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</si>
  <si>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</si>
  <si>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</si>
  <si>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</si>
  <si>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</si>
  <si>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</si>
  <si>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</si>
  <si>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</si>
  <si>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</si>
  <si>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</si>
  <si>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</si>
  <si>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</si>
  <si>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</si>
  <si>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</si>
  <si>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</si>
  <si>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</si>
  <si>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</si>
  <si>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</si>
  <si>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</si>
  <si>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</si>
  <si>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</si>
  <si>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</si>
  <si>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</si>
  <si>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</si>
  <si>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</si>
  <si>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</si>
  <si>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</si>
  <si>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</si>
  <si>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</si>
  <si>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</si>
  <si>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</si>
  <si>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</si>
  <si>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</si>
  <si>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</si>
  <si>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</si>
  <si>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</si>
  <si>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</si>
  <si>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</si>
  <si>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</si>
  <si>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</si>
  <si>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</si>
  <si>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</si>
  <si>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</si>
  <si>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</si>
  <si>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</si>
  <si>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</si>
  <si>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</si>
  <si>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</si>
  <si>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</si>
  <si>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</si>
  <si>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</si>
  <si>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</si>
  <si>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</si>
  <si>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</si>
  <si>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</si>
  <si>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</si>
  <si>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</si>
  <si>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</si>
  <si>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</si>
  <si>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</si>
  <si>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</si>
  <si>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</si>
  <si>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</si>
  <si>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</si>
  <si>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</si>
  <si>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</si>
  <si>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</si>
  <si>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</si>
  <si>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</si>
  <si>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</si>
  <si>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</si>
  <si>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</si>
  <si>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</si>
  <si>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</si>
  <si>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</si>
  <si>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</si>
  <si>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</si>
  <si>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</si>
  <si>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</si>
  <si>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</si>
  <si>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</si>
  <si>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</si>
  <si>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</si>
  <si>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</si>
  <si>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</si>
  <si>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</si>
  <si>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</si>
  <si>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</si>
  <si>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</si>
  <si>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</si>
  <si>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</si>
  <si>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</si>
  <si>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</si>
  <si>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</si>
  <si>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</si>
  <si>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</si>
  <si>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</si>
  <si>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</si>
  <si>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</si>
  <si>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</si>
  <si>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</si>
  <si>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</si>
  <si>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</si>
  <si>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</si>
  <si>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</si>
  <si>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</si>
  <si>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</si>
  <si>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</si>
  <si>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</si>
  <si>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</si>
  <si>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</si>
  <si>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</si>
  <si>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</si>
  <si>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</si>
  <si>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</si>
  <si>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</si>
  <si>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</si>
  <si>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</si>
  <si>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</si>
  <si>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</si>
  <si>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</si>
  <si>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</si>
  <si>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</si>
  <si>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</si>
  <si>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</si>
  <si>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</si>
  <si>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</si>
  <si>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</si>
  <si>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</si>
  <si>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</si>
  <si>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</si>
  <si>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</si>
  <si>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</si>
  <si>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</si>
  <si>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</si>
  <si>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</si>
  <si>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</si>
  <si>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</si>
  <si>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</si>
  <si>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</si>
  <si>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</si>
  <si>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</si>
  <si>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</si>
  <si>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</si>
  <si>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</si>
  <si>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</si>
  <si>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</si>
  <si>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</si>
  <si>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</si>
  <si>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</si>
  <si>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</si>
  <si>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</si>
  <si>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</si>
  <si>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</si>
  <si>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</si>
  <si>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</si>
  <si>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</si>
  <si>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</si>
  <si>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</si>
  <si>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</si>
  <si>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</si>
  <si>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</si>
  <si>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</si>
  <si>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</si>
  <si>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</si>
  <si>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</si>
  <si>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6</t>
  </si>
  <si>
    <t>Отчет об исполнении договора управления многоквартирного дома 
Мамина-Сибиряка, 6 в части текущего ремонта</t>
  </si>
  <si>
    <t>ежегодно</t>
  </si>
  <si>
    <t>площадь дома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</si>
  <si>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</si>
  <si>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</si>
  <si>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</si>
  <si>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</si>
  <si>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</si>
  <si>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Приобретение и установка доводчика тамбурной двери.</t>
  </si>
  <si>
    <t>разово</t>
  </si>
  <si>
    <t>АВР 1/21 от 26.01.2021</t>
  </si>
  <si>
    <t>АВР 2/21 от 17.03.2021</t>
  </si>
  <si>
    <t>счет №104 от 28.04.2021</t>
  </si>
  <si>
    <t>Приобретение и установка ОДПУ ХВС.</t>
  </si>
  <si>
    <t>Приобретение и замена замка дверей шахты пассажирского лифта.</t>
  </si>
  <si>
    <t>АВР 3/21 от 13.05.2021, счет №65 от 26.04.2021</t>
  </si>
  <si>
    <t>Коммунальные ресурсы на содержание общего имущества</t>
  </si>
  <si>
    <t xml:space="preserve">  -  ремонт подъезда</t>
  </si>
  <si>
    <t>Механизированная уборка и вывоз снега с придомовой территории.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</si>
</sst>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3" fillId="0" borderId="0"/>
    <xf numFmtId="0" fontId="1" fillId="0" borderId="0"/>
  </cellStyleXfs>
  <cellXfs count="17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6" fillId="0" borderId="0" xfId="5" applyNumberFormat="1" applyFill="1" applyBorder="1" applyAlignment="1">
      <alignment horizontal="center"/>
    </xf>
    <xf numFmtId="4" fontId="6" fillId="0" borderId="0" xfId="5" applyNumberFormat="1" applyFill="1" applyBorder="1" applyAlignment="1">
      <alignment vertic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4" fontId="0" fillId="0" borderId="0" xfId="0" applyNumberFormat="1" applyBorder="1" applyAlignment="1">
      <alignment horizontal="center"/>
    </xf>
    <xf numFmtId="4" fontId="22" fillId="3" borderId="0" xfId="7" applyNumberFormat="1" applyFont="1" applyFill="1" applyBorder="1" applyAlignment="1">
      <alignment horizontal="left" vertical="center" wrapText="1"/>
    </xf>
    <xf numFmtId="0" fontId="6" fillId="6" borderId="0" xfId="5" applyFill="1" applyBorder="1" applyAlignment="1"/>
    <xf numFmtId="0" fontId="6" fillId="6" borderId="0" xfId="5" applyFill="1" applyBorder="1" applyAlignment="1">
      <alignment horizontal="center"/>
    </xf>
    <xf numFmtId="4" fontId="20" fillId="6" borderId="0" xfId="5" applyNumberFormat="1" applyFont="1" applyFill="1" applyBorder="1" applyAlignment="1"/>
    <xf numFmtId="0" fontId="0" fillId="6" borderId="0" xfId="0" applyFill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5" t="s">
        <v>178</v>
      </c>
      <c r="B2" s="165"/>
      <c r="C2" s="165"/>
      <c r="D2" s="165"/>
      <c r="E2" s="165"/>
      <c r="F2" s="165"/>
      <c r="G2" s="165"/>
      <c r="H2" s="165"/>
      <c r="I2" s="165"/>
      <c r="J2" s="16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0"/>
      <c r="L8" s="166"/>
      <c r="M8" s="110"/>
      <c r="N8" s="110"/>
      <c r="O8" s="71" t="s">
        <v>83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0"/>
      <c r="L9" s="166"/>
      <c r="M9" s="110"/>
      <c r="N9" s="110"/>
      <c r="O9" s="71" t="s">
        <v>84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266282.09999999998</v>
      </c>
      <c r="K10" s="110"/>
      <c r="L10" s="166"/>
      <c r="M10" s="110"/>
      <c r="N10" s="110"/>
      <c r="O10" s="71" t="s">
        <v>85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642610.36600000004</v>
      </c>
      <c r="K11" s="110"/>
      <c r="L11" s="166"/>
      <c r="M11" s="110"/>
      <c r="N11" s="110"/>
      <c r="O11" s="71" t="s">
        <v>86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492208.27</v>
      </c>
      <c r="K12" s="110"/>
      <c r="L12" s="166"/>
      <c r="M12" s="110"/>
      <c r="N12" s="110"/>
      <c r="O12" s="71" t="s">
        <v>87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150402.09599999999</v>
      </c>
      <c r="K13" s="110"/>
      <c r="L13" s="166"/>
      <c r="M13" s="110"/>
      <c r="N13" s="110"/>
      <c r="O13" s="71" t="s">
        <v>88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0"/>
      <c r="L14" s="166"/>
      <c r="M14" s="110"/>
      <c r="N14" s="110"/>
      <c r="O14" s="71" t="s">
        <v>89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696849.78</v>
      </c>
      <c r="K15" s="110"/>
      <c r="L15" s="166"/>
      <c r="M15" s="110"/>
      <c r="N15" s="110"/>
      <c r="O15" s="71" t="s">
        <v>90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696849.78</v>
      </c>
      <c r="K16" s="110"/>
      <c r="L16" s="166"/>
      <c r="M16" s="110"/>
      <c r="N16" s="110"/>
      <c r="O16" s="71" t="s">
        <v>91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0"/>
      <c r="L17" s="166"/>
      <c r="M17" s="110"/>
      <c r="N17" s="110"/>
      <c r="O17" s="71" t="s">
        <v>92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0"/>
      <c r="L18" s="166"/>
      <c r="M18" s="110"/>
      <c r="N18" s="110"/>
      <c r="O18" s="71" t="s">
        <v>93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0"/>
      <c r="L19" s="166"/>
      <c r="M19" s="110"/>
      <c r="N19" s="110"/>
      <c r="O19" s="71" t="s">
        <v>94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0"/>
      <c r="L20" s="166"/>
      <c r="M20" s="110"/>
      <c r="N20" s="110"/>
      <c r="O20" s="71" t="s">
        <v>95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696849.78</v>
      </c>
      <c r="K21" s="110"/>
      <c r="L21" s="166"/>
      <c r="M21" s="110"/>
      <c r="N21" s="110"/>
      <c r="O21" s="71" t="s">
        <v>96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0"/>
      <c r="L22" s="166"/>
      <c r="M22" s="110"/>
      <c r="N22" s="110"/>
      <c r="O22" s="71" t="s">
        <v>97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0"/>
      <c r="L23" s="166"/>
      <c r="M23" s="110"/>
      <c r="N23" s="110"/>
      <c r="O23" s="71" t="s">
        <v>98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212042.68599999999</v>
      </c>
      <c r="K24" s="110"/>
      <c r="L24" s="166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0"/>
      <c r="L27" s="16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158334.72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0"/>
      <c r="L28" s="16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126604.32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0"/>
      <c r="L29" s="167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46643.64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0"/>
      <c r="L30" s="16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38076.480000000003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0"/>
      <c r="L31" s="16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0"/>
      <c r="L32" s="16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12692.16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0"/>
      <c r="L33" s="16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50451.360000000001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0"/>
      <c r="L34" s="16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0" t="str">
        <f>ПТО!A46</f>
        <v>Работы по содержанию лифта (лифтов)</v>
      </c>
      <c r="B35" s="150"/>
      <c r="C35" s="150"/>
      <c r="D35" s="150"/>
      <c r="E35" s="150"/>
      <c r="F35" s="155">
        <f>VLOOKUP(A35,ПТО!$A$39:$D$53,2,FALSE)</f>
        <v>53941.68</v>
      </c>
      <c r="G35" s="155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0"/>
      <c r="L35" s="167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50" t="str">
        <f>ПТО!A47</f>
        <v>Коммунальные ресурсы на содержание общего имущества</v>
      </c>
      <c r="B36" s="150"/>
      <c r="C36" s="150"/>
      <c r="D36" s="150"/>
      <c r="E36" s="150"/>
      <c r="F36" s="155">
        <f>VLOOKUP(A36,ПТО!$A$39:$D$53,2,FALSE)</f>
        <v>48592.854449999999</v>
      </c>
      <c r="G36" s="155"/>
      <c r="H36" s="42" t="str">
        <f>VLOOKUP(A36,ПТО!$A$39:$D$53,3,FALSE)</f>
        <v>Ежемесячно</v>
      </c>
      <c r="I36" s="151">
        <f>VLOOKUP(A36,ПТО!$A$39:$D$53,4,FALSE)</f>
        <v>12</v>
      </c>
      <c r="J36" s="151"/>
      <c r="K36" s="110"/>
      <c r="L36" s="167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0"/>
      <c r="L37" s="167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0"/>
      <c r="L38" s="167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0"/>
      <c r="L39" s="167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0"/>
      <c r="L40" s="167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0"/>
      <c r="L41" s="167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0"/>
      <c r="L42" s="167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освидетельствование лифта.</v>
      </c>
      <c r="B43" s="150"/>
      <c r="C43" s="150"/>
      <c r="D43" s="150"/>
      <c r="E43" s="150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10"/>
      <c r="L43" s="167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0" t="str">
        <f>ПТО!A3</f>
        <v>Приобретение и установка доводчика тамбурной двери.</v>
      </c>
      <c r="B44" s="150"/>
      <c r="C44" s="150"/>
      <c r="D44" s="150"/>
      <c r="E44" s="150"/>
      <c r="F44" s="155">
        <f>VLOOKUP(A44,ПТО!$A$2:$D$31,4,FALSE)</f>
        <v>1200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0"/>
      <c r="L44" s="167"/>
      <c r="M44" s="117"/>
      <c r="N44" s="110"/>
      <c r="O44" s="23" t="str">
        <f t="shared" si="1"/>
        <v>Приобретение и установка доводчика тамбурной двери.</v>
      </c>
      <c r="R44" s="22" t="s">
        <v>72</v>
      </c>
    </row>
    <row r="45" spans="1:18" ht="51" customHeight="1" outlineLevel="1">
      <c r="A45" s="150" t="str">
        <f>ПТО!A4</f>
        <v>Механизированная уборка и вывоз снега с придомовой территории.</v>
      </c>
      <c r="B45" s="150"/>
      <c r="C45" s="150"/>
      <c r="D45" s="150"/>
      <c r="E45" s="150"/>
      <c r="F45" s="155">
        <f>VLOOKUP(A45,ПТО!$A$2:$D$31,4,FALSE)</f>
        <v>14000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0"/>
      <c r="L45" s="167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0" t="str">
        <f>ПТО!A5</f>
        <v>Приобретение и замена замка дверей шахты пассажирского лифта.</v>
      </c>
      <c r="B46" s="150"/>
      <c r="C46" s="150"/>
      <c r="D46" s="150"/>
      <c r="E46" s="150"/>
      <c r="F46" s="155">
        <f>VLOOKUP(A46,ПТО!$A$2:$D$31,4,FALSE)</f>
        <v>1850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0"/>
      <c r="L46" s="167"/>
      <c r="M46" s="117"/>
      <c r="N46" s="110"/>
      <c r="O46" s="23" t="str">
        <f t="shared" si="1"/>
        <v>Приобретение и замена замка дверей шахты пассажирского лифта.</v>
      </c>
      <c r="R46" s="22" t="s">
        <v>72</v>
      </c>
    </row>
    <row r="47" spans="1:18" ht="51" customHeight="1" outlineLevel="1">
      <c r="A47" s="150" t="str">
        <f>ПТО!A6</f>
        <v>Приобретение и установка ОДПУ ХВС.</v>
      </c>
      <c r="B47" s="150"/>
      <c r="C47" s="150"/>
      <c r="D47" s="150"/>
      <c r="E47" s="150"/>
      <c r="F47" s="155">
        <f>VLOOKUP(A47,ПТО!$A$2:$D$31,4,FALSE)</f>
        <v>4284.33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0"/>
      <c r="L47" s="167"/>
      <c r="M47" s="117"/>
      <c r="N47" s="110"/>
      <c r="O47" s="23" t="str">
        <f t="shared" si="1"/>
        <v>Приобретение и установка ОДПУ ХВС.</v>
      </c>
      <c r="R47" s="22" t="s">
        <v>72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10"/>
      <c r="L48" s="167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0"/>
      <c r="L49" s="167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0"/>
      <c r="L50" s="167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0"/>
      <c r="L51" s="167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0"/>
      <c r="L52" s="167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0"/>
      <c r="L53" s="167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0"/>
      <c r="L54" s="167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0"/>
      <c r="L55" s="167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0"/>
      <c r="L56" s="167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0"/>
      <c r="L57" s="167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0"/>
      <c r="L58" s="167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0"/>
      <c r="L59" s="167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0"/>
      <c r="L60" s="167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0"/>
      <c r="L61" s="167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0"/>
      <c r="L62" s="167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0"/>
      <c r="L63" s="167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0"/>
      <c r="L64" s="167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0"/>
      <c r="L65" s="167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0"/>
      <c r="L66" s="167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0"/>
      <c r="L67" s="167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0"/>
      <c r="L68" s="167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0"/>
      <c r="L69" s="167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0"/>
      <c r="L70" s="167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7"/>
      <c r="L71" s="167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0"/>
      <c r="L72" s="167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0"/>
      <c r="L75" s="170"/>
      <c r="M75" s="110"/>
      <c r="N75" s="110"/>
      <c r="O75" s="71" t="s">
        <v>100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0"/>
      <c r="L76" s="170"/>
      <c r="M76" s="110"/>
      <c r="N76" s="110"/>
      <c r="O76" s="71" t="s">
        <v>101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0"/>
      <c r="L77" s="170"/>
      <c r="M77" s="110"/>
      <c r="N77" s="110"/>
      <c r="O77" s="71" t="s">
        <v>102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8">
        <f>VLOOKUP(O78,АО,3,FALSE)</f>
        <v>0</v>
      </c>
      <c r="K78" s="110"/>
      <c r="L78" s="170"/>
      <c r="M78" s="110"/>
      <c r="N78" s="110"/>
      <c r="O78" s="71" t="s">
        <v>103</v>
      </c>
    </row>
    <row r="79" spans="1:16384">
      <c r="A79" s="116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0"/>
      <c r="L81" s="156"/>
      <c r="M81" s="110"/>
      <c r="N81" s="110"/>
      <c r="O81" s="71" t="s">
        <v>104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0"/>
      <c r="L82" s="156"/>
      <c r="M82" s="110"/>
      <c r="N82" s="110"/>
      <c r="O82" s="71" t="s">
        <v>105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121246.92</v>
      </c>
      <c r="K83" s="110"/>
      <c r="L83" s="156"/>
      <c r="M83" s="110"/>
      <c r="N83" s="110"/>
      <c r="O83" s="71" t="s">
        <v>106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10"/>
      <c r="L84" s="156"/>
      <c r="M84" s="110"/>
      <c r="N84" s="110"/>
      <c r="O84" s="71" t="s">
        <v>107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10"/>
      <c r="L85" s="156"/>
      <c r="M85" s="110"/>
      <c r="N85" s="110"/>
      <c r="O85" s="71" t="s">
        <v>108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113369.68</v>
      </c>
      <c r="K86" s="110"/>
      <c r="L86" s="156"/>
      <c r="M86" s="110"/>
      <c r="N86" s="110"/>
      <c r="O86" s="71" t="s">
        <v>109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0"/>
      <c r="L87" s="156"/>
      <c r="M87" s="110"/>
      <c r="N87" s="110"/>
      <c r="O87" s="71" t="s">
        <v>110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0"/>
      <c r="L88" s="156"/>
      <c r="M88" s="110"/>
      <c r="N88" s="110"/>
      <c r="O88" s="71" t="s">
        <v>111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0"/>
      <c r="L89" s="156"/>
      <c r="M89" s="110"/>
      <c r="N89" s="110"/>
      <c r="O89" s="71" t="s">
        <v>112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10"/>
      <c r="L90" s="156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0"/>
      <c r="L93" s="110"/>
      <c r="M93" s="110"/>
      <c r="N93" s="110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175624.23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146353.53</v>
      </c>
      <c r="L95" s="157"/>
      <c r="O95" s="1" t="s">
        <v>114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188000.18</v>
      </c>
      <c r="L96" s="157"/>
      <c r="O96" s="1" t="s">
        <v>115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57"/>
      <c r="O97" s="1" t="s">
        <v>116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175624.23</v>
      </c>
      <c r="L98" s="157"/>
      <c r="O98" s="1" t="s">
        <v>117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175624.23</v>
      </c>
      <c r="L99" s="157"/>
      <c r="O99" s="1" t="s">
        <v>118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119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120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52245.31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3957.98</v>
      </c>
      <c r="L103" s="157"/>
      <c r="O103" s="1" t="s">
        <v>123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59932.39</v>
      </c>
      <c r="L104" s="157"/>
      <c r="O104" s="1" t="s">
        <v>124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57"/>
      <c r="O105" s="1" t="s">
        <v>125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52245.31</v>
      </c>
      <c r="L106" s="157"/>
      <c r="O106" s="1" t="s">
        <v>126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52245.31</v>
      </c>
      <c r="L107" s="157"/>
      <c r="O107" s="1" t="s">
        <v>127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128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129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107860.77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6724.49</v>
      </c>
      <c r="L111" s="157"/>
      <c r="O111" s="1" t="s">
        <v>131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120999.45</v>
      </c>
      <c r="L112" s="157"/>
      <c r="O112" s="1" t="s">
        <v>132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57"/>
      <c r="O113" s="1" t="s">
        <v>133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107860.77</v>
      </c>
      <c r="L114" s="157"/>
      <c r="O114" s="1" t="s">
        <v>134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107860.77</v>
      </c>
      <c r="L115" s="157"/>
      <c r="O115" s="1" t="s">
        <v>135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136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137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3" t="str">
        <f>IF(VLOOKUP("тко",АО,3,FALSE)&gt;0,VLOOKUP("тко",АО,3,FALSE),0)</f>
        <v>Предоставляется</v>
      </c>
      <c r="E118" s="153"/>
      <c r="F118" s="13" t="str">
        <f>IF(VLOOKUP("тко",АО,3,FALSE)&gt;0,VLOOKUP("тко",АО,4,FALSE),0)</f>
        <v>куб.м.</v>
      </c>
      <c r="G118" s="154">
        <f>VLOOKUP("тко",АО,5,FALSE)</f>
        <v>122189.84</v>
      </c>
      <c r="H118" s="153"/>
      <c r="I118" s="153"/>
      <c r="J118" s="153"/>
      <c r="L118" s="48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227.18</v>
      </c>
      <c r="L119" s="48"/>
      <c r="O119" s="1" t="s">
        <v>139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133536.65</v>
      </c>
      <c r="L120" s="48"/>
      <c r="O120" s="1" t="s">
        <v>140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141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122189.84</v>
      </c>
      <c r="L122" s="48"/>
      <c r="O122" s="1" t="s">
        <v>142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122189.84</v>
      </c>
      <c r="L123" s="48"/>
      <c r="O123" s="1" t="s">
        <v>143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145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4">
        <f>VLOOKUP("гвс",АО,5,FALSE)</f>
        <v>34924.800000000003</v>
      </c>
      <c r="H126" s="153"/>
      <c r="I126" s="153"/>
      <c r="J126" s="153"/>
      <c r="L126" s="48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2645.82</v>
      </c>
      <c r="L127" s="48"/>
      <c r="O127" s="1" t="s">
        <v>147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39900.17</v>
      </c>
      <c r="L128" s="48"/>
      <c r="O128" s="1" t="s">
        <v>148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149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34924.800000000003</v>
      </c>
      <c r="L130" s="48"/>
      <c r="O130" s="1" t="s">
        <v>150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34924.800000000003</v>
      </c>
      <c r="L131" s="48"/>
      <c r="O131" s="1" t="s">
        <v>151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152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171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48" t="s">
        <v>174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23069.040000000001</v>
      </c>
      <c r="O146" t="s">
        <v>173</v>
      </c>
    </row>
    <row r="149" spans="1:15" ht="52.5" customHeight="1">
      <c r="A149" s="173" t="s">
        <v>179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182</v>
      </c>
      <c r="B154" s="175"/>
      <c r="C154" s="175"/>
      <c r="D154" s="175"/>
      <c r="E154" s="27">
        <f>ПТО!G1</f>
        <v>-237678.41</v>
      </c>
    </row>
    <row r="155" spans="1:15" ht="34.5" customHeight="1">
      <c r="A155" s="174" t="s">
        <v>184</v>
      </c>
      <c r="B155" s="174"/>
      <c r="C155" s="174"/>
      <c r="D155" s="174"/>
      <c r="E155" s="28">
        <f>J13</f>
        <v>150402.09599999999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освидетельствование лифта.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0" t="str">
        <f t="shared" si="14"/>
        <v>Приобретение и установка доводчика тамбурной двери.</v>
      </c>
      <c r="B159" s="150"/>
      <c r="C159" s="150"/>
      <c r="D159" s="150"/>
      <c r="E159" s="150"/>
      <c r="F159" s="155">
        <f t="shared" si="15"/>
        <v>1200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Приобретение и установка доводчика тамбурной двери.</v>
      </c>
    </row>
    <row r="160" spans="1:15" ht="28.5" customHeight="1">
      <c r="A160" s="150" t="str">
        <f t="shared" si="14"/>
        <v>Механизированная уборка и вывоз снега с придомовой территории.</v>
      </c>
      <c r="B160" s="150"/>
      <c r="C160" s="150"/>
      <c r="D160" s="150"/>
      <c r="E160" s="150"/>
      <c r="F160" s="155">
        <f t="shared" si="15"/>
        <v>14000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0" t="str">
        <f>IF(N161&gt;0,N161,0)</f>
        <v>Приобретение и замена замка дверей шахты пассажирского лифта.</v>
      </c>
      <c r="B161" s="150"/>
      <c r="C161" s="150"/>
      <c r="D161" s="150"/>
      <c r="E161" s="150"/>
      <c r="F161" s="155">
        <f t="shared" si="15"/>
        <v>1850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Приобретение и замена замка дверей шахты пассажирского лифта.</v>
      </c>
    </row>
    <row r="162" spans="1:14" ht="28.5" customHeight="1">
      <c r="A162" s="150" t="str">
        <f t="shared" si="14"/>
        <v>Приобретение и установка ОДПУ ХВС.</v>
      </c>
      <c r="B162" s="150"/>
      <c r="C162" s="150"/>
      <c r="D162" s="150"/>
      <c r="E162" s="150"/>
      <c r="F162" s="155">
        <f t="shared" si="15"/>
        <v>4284.33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Приобретение и установка ОДПУ ХВС.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5">
        <f t="shared" si="15"/>
        <v>0</v>
      </c>
      <c r="G163" s="155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75" t="s">
        <v>185</v>
      </c>
      <c r="B190" s="175"/>
      <c r="C190" s="175"/>
      <c r="D190" s="175"/>
      <c r="E190" s="27">
        <f>SUM(F158:G187)</f>
        <v>29434.33</v>
      </c>
    </row>
    <row r="191" spans="1:14" ht="51.75" customHeight="1">
      <c r="A191" s="175" t="s">
        <v>186</v>
      </c>
      <c r="B191" s="175"/>
      <c r="C191" s="175"/>
      <c r="D191" s="175"/>
      <c r="E191" s="27">
        <f>E190+E154-E155</f>
        <v>-358646.17599999998</v>
      </c>
    </row>
    <row r="192" spans="1:14">
      <c r="A192" s="105" t="s">
        <v>175</v>
      </c>
    </row>
    <row r="193" spans="1:10" ht="62.25" customHeight="1">
      <c r="A193" s="149" t="s">
        <v>183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50">
        <f>ПТО!G12</f>
        <v>1200</v>
      </c>
      <c r="I194" s="51" t="s">
        <v>75</v>
      </c>
    </row>
    <row r="195" spans="1:10" ht="18.75" customHeight="1">
      <c r="A195" s="147" t="str">
        <f>ПТО!F13</f>
        <v xml:space="preserve">  -  техническое освидетельствование лифта</v>
      </c>
      <c r="B195" s="147"/>
      <c r="C195" s="147"/>
      <c r="D195" s="147"/>
      <c r="E195" s="147"/>
      <c r="F195" s="147"/>
      <c r="G195" s="147"/>
      <c r="H195" s="50">
        <f>ПТО!G13</f>
        <v>8100</v>
      </c>
      <c r="I195" s="51" t="s">
        <v>75</v>
      </c>
    </row>
    <row r="196" spans="1:10" ht="18.75" customHeight="1">
      <c r="A196" s="147" t="str">
        <f>ПТО!F14</f>
        <v xml:space="preserve">  -  ремонт подъезда</v>
      </c>
      <c r="B196" s="147"/>
      <c r="C196" s="147"/>
      <c r="D196" s="147"/>
      <c r="E196" s="147"/>
      <c r="F196" s="147"/>
      <c r="G196" s="147"/>
      <c r="H196" s="50">
        <f>ПТО!G14</f>
        <v>350000</v>
      </c>
      <c r="I196" s="51" t="s">
        <v>75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50">
        <f>ПТО!G15</f>
        <v>0</v>
      </c>
      <c r="I197" s="51" t="s">
        <v>75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0">
        <f>ПТО!G16</f>
        <v>0</v>
      </c>
      <c r="I198" s="53" t="s">
        <v>75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0">
        <f>ПТО!G17</f>
        <v>0</v>
      </c>
      <c r="I199" s="51" t="s">
        <v>75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0">
        <f>ПТО!G18</f>
        <v>0</v>
      </c>
      <c r="I200" s="51" t="s">
        <v>75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0">
        <f>ПТО!G19</f>
        <v>0</v>
      </c>
      <c r="I201" s="51" t="s">
        <v>75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0">
        <f>ПТО!G20</f>
        <v>0</v>
      </c>
      <c r="I202" s="51" t="s">
        <v>75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0">
        <f>ПТО!G21</f>
        <v>0</v>
      </c>
      <c r="I203" s="51" t="s">
        <v>75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0">
        <f>ПТО!G22</f>
        <v>0</v>
      </c>
      <c r="I204" s="51" t="s">
        <v>75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0">
        <f>ПТО!G23</f>
        <v>0</v>
      </c>
      <c r="I205" s="51" t="s">
        <v>75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0">
        <f>ПТО!G24</f>
        <v>0</v>
      </c>
      <c r="I206" s="51" t="s">
        <v>75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0">
        <f>ПТО!G25</f>
        <v>0</v>
      </c>
      <c r="I207" s="51" t="s">
        <v>75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0">
        <f>ПТО!G26</f>
        <v>0</v>
      </c>
      <c r="I208" s="51" t="s">
        <v>75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0">
        <f>ПТО!G27</f>
        <v>0</v>
      </c>
      <c r="I209" s="51" t="s">
        <v>75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0">
        <f>ПТО!G28</f>
        <v>0</v>
      </c>
      <c r="I210" s="51" t="s">
        <v>75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0">
        <f>ПТО!G29</f>
        <v>0</v>
      </c>
      <c r="I211" s="51" t="s">
        <v>75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0">
        <f>ПТО!G30</f>
        <v>0</v>
      </c>
      <c r="I212" s="51" t="s">
        <v>75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359300</v>
      </c>
      <c r="I214" s="57" t="s">
        <v>78</v>
      </c>
    </row>
  </sheetData>
  <sheetProtection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182</v>
      </c>
      <c r="G1" s="102">
        <f>-237678.41</f>
        <v>-237678.41</v>
      </c>
    </row>
    <row r="2" spans="1:12" ht="18.75" customHeight="1">
      <c r="A2" s="143" t="s">
        <v>73</v>
      </c>
      <c r="B2" s="144" t="s">
        <v>180</v>
      </c>
      <c r="C2" s="144">
        <v>1</v>
      </c>
      <c r="D2" s="145">
        <v>8100</v>
      </c>
      <c r="E2" s="146"/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187</v>
      </c>
      <c r="B3" s="134" t="s">
        <v>188</v>
      </c>
      <c r="C3" s="119">
        <v>1</v>
      </c>
      <c r="D3" s="120">
        <v>1200</v>
      </c>
      <c r="E3" s="135" t="s">
        <v>189</v>
      </c>
      <c r="F3" s="30"/>
      <c r="G3" s="30"/>
      <c r="L3" s="33" t="str">
        <f t="shared" si="0"/>
        <v>ТР</v>
      </c>
    </row>
    <row r="4" spans="1:12" ht="18.75" customHeight="1">
      <c r="A4" s="130" t="s">
        <v>197</v>
      </c>
      <c r="B4" s="123" t="s">
        <v>188</v>
      </c>
      <c r="C4" s="123">
        <v>1</v>
      </c>
      <c r="D4" s="132">
        <v>14000</v>
      </c>
      <c r="E4" s="128" t="s">
        <v>190</v>
      </c>
      <c r="F4" s="30"/>
      <c r="G4" s="30"/>
      <c r="L4" s="33" t="str">
        <f t="shared" si="0"/>
        <v>ТР</v>
      </c>
    </row>
    <row r="5" spans="1:12" ht="18.75" customHeight="1">
      <c r="A5" s="130" t="s">
        <v>193</v>
      </c>
      <c r="B5" s="123" t="s">
        <v>188</v>
      </c>
      <c r="C5" s="131">
        <v>1</v>
      </c>
      <c r="D5" s="132">
        <v>1850</v>
      </c>
      <c r="E5" s="128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6" t="s">
        <v>192</v>
      </c>
      <c r="B6" s="137" t="s">
        <v>188</v>
      </c>
      <c r="C6" s="138">
        <v>1</v>
      </c>
      <c r="D6" s="139">
        <v>4284.33</v>
      </c>
      <c r="E6" s="140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30"/>
      <c r="B7" s="123"/>
      <c r="C7" s="131"/>
      <c r="D7" s="132"/>
      <c r="E7" s="128"/>
      <c r="F7" s="46"/>
      <c r="G7" s="46"/>
      <c r="K7" s="47"/>
      <c r="L7" s="33">
        <f t="shared" si="0"/>
        <v>0</v>
      </c>
    </row>
    <row r="8" spans="1:12" ht="18.75" customHeight="1">
      <c r="A8" s="45"/>
      <c r="B8" s="129"/>
      <c r="C8" s="43"/>
      <c r="D8" s="44"/>
      <c r="E8" s="45"/>
      <c r="F8" s="46"/>
      <c r="G8" s="46"/>
      <c r="K8" s="44"/>
      <c r="L8" s="33">
        <f t="shared" si="0"/>
        <v>0</v>
      </c>
    </row>
    <row r="9" spans="1:12">
      <c r="A9" s="121"/>
      <c r="B9" s="122"/>
      <c r="C9" s="123"/>
      <c r="D9" s="47"/>
      <c r="F9" s="45"/>
      <c r="G9" s="45"/>
      <c r="K9" s="44"/>
      <c r="L9" s="33">
        <f t="shared" si="0"/>
        <v>0</v>
      </c>
    </row>
    <row r="10" spans="1:12">
      <c r="A10" s="124"/>
      <c r="B10" s="125"/>
      <c r="C10" s="126"/>
      <c r="D10" s="127"/>
      <c r="E10" s="128"/>
      <c r="L10" s="33">
        <f t="shared" si="0"/>
        <v>0</v>
      </c>
    </row>
    <row r="11" spans="1:12" ht="94.5">
      <c r="A11" s="30"/>
      <c r="F11" s="112" t="s">
        <v>183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15.75">
      <c r="A14" s="30"/>
      <c r="F14" s="113" t="s">
        <v>196</v>
      </c>
      <c r="G14" s="114">
        <v>350000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158334.72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158334.72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126604.32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126604.32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46643.64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46643.64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38076.480000000003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38076.480000000003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12692.16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12692.16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50451.360000000001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50451.360000000001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53941.68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53941.68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195</v>
      </c>
      <c r="B47" s="141">
        <f>(E47*3.48*1.23*6+E47*3.48*1.17*6)+(F47*0.075*13.45*6+F47*0.075*12.94*6)+(F47*0.075*16.35*6+F47*0.075*15.73*6)</f>
        <v>48592.854449999999</v>
      </c>
      <c r="C47" s="142" t="s">
        <v>68</v>
      </c>
      <c r="D47" s="49">
        <v>12</v>
      </c>
      <c r="E47" s="141">
        <v>799.2</v>
      </c>
      <c r="F47" s="141">
        <v>324.7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48592.854449999999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2644.2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266282.09999999998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642610.36600000004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492208.27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F1*4.74*12</f>
        <v>150402.09599999999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696849.78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696849.78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696849.78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212042.68599999999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106</v>
      </c>
      <c r="B27" s="76" t="s">
        <v>4</v>
      </c>
      <c r="C27" s="87">
        <v>121246.92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109</v>
      </c>
      <c r="B30" s="76" t="s">
        <v>18</v>
      </c>
      <c r="C30" s="87">
        <v>113369.68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175624.23</v>
      </c>
      <c r="F37" s="95" t="s">
        <v>168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146353.53</v>
      </c>
      <c r="D38" s="95" t="s">
        <v>166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188000.18</v>
      </c>
      <c r="D39" s="95" t="s">
        <v>167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175624.23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175624.23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52245.31</v>
      </c>
      <c r="F45" s="95" t="s">
        <v>168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3957.98</v>
      </c>
      <c r="D46" s="95" t="s">
        <v>169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59932.39</v>
      </c>
      <c r="D47" s="95" t="s">
        <v>167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52245.31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52245.31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107860.77</v>
      </c>
      <c r="F53" s="95" t="s">
        <v>168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6724.49</v>
      </c>
      <c r="D54" s="95" t="s">
        <v>169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120999.45</v>
      </c>
      <c r="D55" s="95" t="s">
        <v>167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107860.77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107860.77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122189.84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227.18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133536.65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122189.84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122189.84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 t="str">
        <f>IF(E69&gt;0,"Предоставляется",0)</f>
        <v>Предоставляется</v>
      </c>
      <c r="D69" s="97" t="s">
        <v>55</v>
      </c>
      <c r="E69" s="96">
        <v>34924.800000000003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2645.82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39900.17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34924.800000000003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34924.800000000003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0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1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23069.040000000001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2022-03-31T12:10:54Z</dcterms:modified>
</cp:coreProperties>
</file>