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99" i="1"/>
  <c r="A98" i="1"/>
  <c r="A95" i="1"/>
  <c r="G94" i="1"/>
  <c r="F94" i="1"/>
  <c r="K94" i="1"/>
  <c r="A115" i="1" l="1"/>
  <c r="A116" i="1"/>
  <c r="D110" i="1"/>
  <c r="A94" i="1"/>
  <c r="A97" i="1"/>
  <c r="A110" i="1"/>
  <c r="A112" i="1"/>
  <c r="A111" i="1"/>
  <c r="A109" i="1"/>
  <c r="F110" i="1"/>
  <c r="A113" i="1"/>
  <c r="A117" i="1"/>
  <c r="A119" i="1"/>
  <c r="A123" i="1"/>
  <c r="A118" i="1"/>
  <c r="D94" i="1"/>
  <c r="A96" i="1"/>
  <c r="D118" i="1"/>
  <c r="A120" i="1"/>
  <c r="A124" i="1"/>
  <c r="F118" i="1"/>
  <c r="A121" i="1"/>
  <c r="A125" i="1"/>
  <c r="A134" i="1"/>
  <c r="F134" i="1"/>
  <c r="A135" i="1"/>
  <c r="A137" i="1"/>
  <c r="A139" i="1"/>
  <c r="A141" i="1"/>
  <c r="D134" i="1"/>
  <c r="A136" i="1"/>
  <c r="A138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84" i="1"/>
  <c r="F170" i="1"/>
  <c r="H172" i="1"/>
  <c r="F187" i="1"/>
  <c r="H168" i="1"/>
  <c r="F177" i="1"/>
  <c r="H167" i="1"/>
  <c r="F167" i="1"/>
  <c r="F186" i="1"/>
  <c r="H187" i="1"/>
  <c r="F175" i="1"/>
  <c r="H182" i="1"/>
  <c r="F181" i="1"/>
  <c r="F184" i="1"/>
  <c r="F179" i="1"/>
  <c r="F172" i="1"/>
  <c r="H165" i="1"/>
  <c r="H170" i="1"/>
  <c r="F176" i="1"/>
  <c r="H186" i="1"/>
  <c r="F178" i="1"/>
  <c r="F168" i="1"/>
  <c r="H178" i="1"/>
  <c r="F165" i="1"/>
  <c r="F173" i="1"/>
  <c r="H176" i="1"/>
  <c r="H173" i="1"/>
  <c r="F180" i="1"/>
  <c r="H164" i="1"/>
  <c r="F185" i="1"/>
  <c r="H177" i="1"/>
  <c r="F182" i="1"/>
  <c r="H179" i="1"/>
  <c r="H169" i="1"/>
  <c r="F169" i="1"/>
  <c r="F171" i="1"/>
  <c r="H171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<sst xmlns="http://schemas.openxmlformats.org/spreadsheetml/2006/main" count="571" uniqueCount="215">
  <si>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</si>
  <si>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</si>
  <si>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</si>
  <si>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</si>
  <si>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</si>
  <si>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</si>
  <si>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</si>
  <si>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</si>
  <si>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</si>
  <si>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</si>
  <si>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</si>
  <si>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</si>
  <si>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</si>
  <si>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</si>
  <si>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</si>
  <si>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</si>
  <si>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</si>
  <si>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</si>
  <si>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</si>
  <si>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</si>
  <si>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</si>
  <si>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</si>
  <si>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</si>
  <si>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</si>
  <si>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</si>
  <si>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</si>
  <si>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</si>
  <si>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</si>
  <si>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</si>
  <si>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</si>
  <si>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</si>
  <si>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</si>
  <si>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</si>
  <si>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</si>
  <si>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</si>
  <si>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</si>
  <si>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</si>
  <si>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</si>
  <si>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</si>
  <si>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</si>
  <si>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</si>
  <si>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</si>
  <si>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</si>
  <si>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</si>
  <si>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</si>
  <si>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</si>
  <si>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</si>
  <si>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</si>
  <si>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</si>
  <si>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</si>
  <si>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</si>
  <si>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</si>
  <si>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</si>
  <si>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</si>
  <si>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</si>
  <si>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</si>
  <si>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</si>
  <si>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</si>
  <si>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</si>
  <si>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</si>
  <si>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</si>
  <si>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</si>
  <si>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</si>
  <si>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</si>
  <si>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</si>
  <si>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</si>
  <si>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</si>
  <si>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</si>
  <si>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</si>
  <si>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</si>
  <si>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</si>
  <si>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</si>
  <si>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</si>
  <si>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</si>
  <si>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</si>
  <si>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</si>
  <si>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</si>
  <si>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</si>
  <si>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</si>
  <si>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</si>
  <si>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</si>
  <si>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</si>
  <si>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</si>
  <si>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</si>
  <si>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</si>
  <si>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</si>
  <si>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</si>
  <si>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</si>
  <si>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</si>
  <si>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</si>
  <si>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</si>
  <si>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</si>
  <si>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</si>
  <si>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</si>
  <si>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</si>
  <si>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</si>
  <si>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</si>
  <si>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</si>
  <si>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</si>
  <si>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</si>
  <si>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</si>
  <si>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</si>
  <si>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</si>
  <si>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</si>
  <si>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</si>
  <si>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</si>
  <si>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</si>
  <si>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</si>
  <si>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</si>
  <si>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</si>
  <si>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</si>
  <si>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</si>
  <si>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</si>
  <si>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</si>
  <si>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</si>
  <si>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</si>
  <si>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</si>
  <si>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</si>
  <si>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</si>
  <si>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</si>
  <si>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</si>
  <si>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</si>
  <si>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</si>
  <si>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</si>
  <si>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</si>
  <si>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</si>
  <si>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</si>
  <si>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</si>
  <si>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</si>
  <si>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</si>
  <si>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</si>
  <si>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</si>
  <si>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</si>
  <si>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</si>
  <si>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</si>
  <si>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</si>
  <si>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</si>
  <si>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</si>
  <si>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</si>
  <si>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</si>
  <si>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</si>
  <si>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</si>
  <si>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</si>
  <si>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</si>
  <si>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</si>
  <si>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</si>
  <si>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</si>
  <si>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</si>
  <si>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</si>
  <si>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</si>
  <si>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</si>
  <si>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</si>
  <si>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</si>
  <si>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</si>
  <si>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</si>
  <si>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</si>
  <si>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</si>
  <si>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</si>
  <si>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</si>
  <si>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</si>
  <si>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</si>
  <si>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</si>
  <si>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</si>
  <si>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</si>
  <si>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</si>
  <si>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</si>
  <si>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</si>
  <si>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</si>
  <si>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</si>
  <si>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</si>
  <si>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</si>
  <si>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</si>
  <si>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</si>
  <si>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</si>
  <si>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</si>
  <si>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</si>
  <si>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</si>
  <si>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</si>
  <si>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5/1</t>
  </si>
  <si>
    <t>Отчет об исполнении договора управления многоквартирного дома 
Румянцева, 5/1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</si>
  <si>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</si>
  <si>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</si>
  <si>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</si>
  <si>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</si>
  <si>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</si>
  <si>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</si>
  <si>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</si>
  <si>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</si>
  <si>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</si>
  <si>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</si>
  <si>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</si>
  <si>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</si>
  <si>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</si>
  <si>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</si>
  <si>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</si>
  <si>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</si>
  <si>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</si>
  <si>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</si>
  <si>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Механизированная уборка и вывоз снега с придомовой территории.</t>
  </si>
  <si>
    <t>АВР 1/22 от 15.03.2022, счет №10 от 15.03.2022</t>
  </si>
  <si>
    <t>Приобретение и замена АКБ для пассажирского лифта.</t>
  </si>
  <si>
    <t>АВР 2/22 от 01.07.2022, Решение, счет №298 от 21.06.2022</t>
  </si>
  <si>
    <t>АВР 3/22 от 01.07.2022</t>
  </si>
  <si>
    <t>Приобретение и замена обратного клапана в ИТП.</t>
  </si>
  <si>
    <t>Замена блока питания и датчика давления в ИТП.</t>
  </si>
  <si>
    <t>АВР 4/22 от 31.08.2022, Решение, счет №6862 от 21.07.2022</t>
  </si>
  <si>
    <t>АВР 5/22 от 25.0.2022, Решение, счет №10 от 17.08.2022, №326 от 26.07.2022</t>
  </si>
  <si>
    <t>Замена доводчика в подъезде.</t>
  </si>
  <si>
    <t>Замена прибора учета ХВС.</t>
  </si>
  <si>
    <t>АВР 6/22 от 23.11.2022, Решение, счет №3180 от 16.11.2022</t>
  </si>
  <si>
    <t>Замена светодиодного светильника в лифте.</t>
  </si>
  <si>
    <t>АВР 7/22 от 19.11.2022, Решение, счет №393 от 17.11.2022</t>
  </si>
  <si>
    <t>АВР 8/22 от 19.12.2022, Решение,  счет №12281 от 23.11.2022</t>
  </si>
  <si>
    <t>АВР 9/22 от 30.12.2022</t>
  </si>
  <si>
    <t xml:space="preserve">  -  благоустройство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</si>
</sst>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89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28" fillId="0" borderId="0" xfId="5" applyNumberFormat="1" applyFont="1" applyFill="1" applyBorder="1" applyAlignment="1"/>
    <xf numFmtId="0" fontId="21" fillId="0" borderId="0" xfId="0" applyFont="1" applyBorder="1" applyAlignment="1">
      <alignment wrapText="1"/>
    </xf>
    <xf numFmtId="4" fontId="20" fillId="0" borderId="0" xfId="0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 applyBorder="1" applyAlignment="1"/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4" fontId="0" fillId="0" borderId="0" xfId="0" applyNumberFormat="1" applyBorder="1" applyAlignment="1">
      <alignment horizontal="center"/>
    </xf>
    <xf numFmtId="4" fontId="30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1" fillId="0" borderId="0" xfId="7" applyFont="1" applyFill="1" applyBorder="1" applyAlignment="1"/>
    <xf numFmtId="0" fontId="11" fillId="0" borderId="0" xfId="7" applyFont="1" applyFill="1" applyBorder="1" applyAlignment="1">
      <alignment horizontal="center"/>
    </xf>
    <xf numFmtId="0" fontId="11" fillId="0" borderId="0" xfId="7" applyNumberFormat="1" applyFill="1" applyBorder="1" applyAlignment="1">
      <alignment horizontal="center"/>
    </xf>
    <xf numFmtId="4" fontId="11" fillId="0" borderId="0" xfId="7" applyNumberFormat="1" applyFill="1" applyBorder="1" applyAlignment="1"/>
    <xf numFmtId="4" fontId="0" fillId="0" borderId="0" xfId="0" applyNumberFormat="1" applyFill="1"/>
    <xf numFmtId="0" fontId="9" fillId="0" borderId="0" xfId="11" applyFont="1" applyFill="1" applyBorder="1"/>
    <xf numFmtId="0" fontId="28" fillId="0" borderId="0" xfId="5" applyFont="1" applyFill="1" applyBorder="1" applyAlignment="1"/>
    <xf numFmtId="0" fontId="28" fillId="0" borderId="0" xfId="5" applyFont="1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7" fillId="0" borderId="0" xfId="76" applyFon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15" fillId="0" borderId="0" xfId="4" applyFill="1" applyBorder="1" applyAlignment="1">
      <alignment horizontal="center"/>
    </xf>
    <xf numFmtId="0" fontId="2" fillId="0" borderId="0" xfId="5" applyFont="1" applyFill="1" applyBorder="1" applyAlignment="1">
      <alignment wrapText="1"/>
    </xf>
    <xf numFmtId="0" fontId="2" fillId="0" borderId="0" xfId="4" applyFont="1" applyFill="1" applyBorder="1" applyAlignment="1"/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0" fontId="3" fillId="0" borderId="0" xfId="5" applyFont="1" applyFill="1" applyBorder="1" applyAlignment="1">
      <alignment wrapText="1"/>
    </xf>
    <xf numFmtId="0" fontId="1" fillId="0" borderId="0" xfId="4" applyFont="1" applyFill="1" applyBorder="1" applyAlignment="1"/>
    <xf numFmtId="0" fontId="14" fillId="0" borderId="0" xfId="5" applyFill="1" applyBorder="1" applyAlignment="1"/>
    <xf numFmtId="4" fontId="14" fillId="0" borderId="0" xfId="5" applyNumberFormat="1" applyFill="1" applyBorder="1" applyAlignment="1"/>
    <xf numFmtId="4" fontId="21" fillId="0" borderId="0" xfId="0" applyNumberFormat="1" applyFont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17">
    <cellStyle name="Обычный" xfId="0" builtinId="0"/>
    <cellStyle name="Обычный 2" xfId="1"/>
    <cellStyle name="Обычный 2 2" xfId="3"/>
    <cellStyle name="Обычный 2 3" xfId="13"/>
    <cellStyle name="Обычный 2 3 2" xfId="28"/>
    <cellStyle name="Обычный 2 3 2 2" xfId="109"/>
    <cellStyle name="Обычный 2 3 2 3" xfId="75"/>
    <cellStyle name="Обычный 2 3 3" xfId="60"/>
    <cellStyle name="Обычный 2 3 4" xfId="94"/>
    <cellStyle name="Обычный 2 3 5" xfId="47"/>
    <cellStyle name="Обычный 2 4" xfId="32"/>
    <cellStyle name="Обычный 2 4 2" xfId="79"/>
    <cellStyle name="Обычный 2 4 3" xfId="113"/>
    <cellStyle name="Обычный 2 4 4" xfId="51"/>
    <cellStyle name="Обычный 2 5" xfId="6"/>
    <cellStyle name="Обычный 2 5 2" xfId="24"/>
    <cellStyle name="Обычный 2 5 2 2" xfId="105"/>
    <cellStyle name="Обычный 2 5 2 3" xfId="71"/>
    <cellStyle name="Обычный 2 5 3" xfId="87"/>
    <cellStyle name="Обычный 2 5 4" xfId="43"/>
    <cellStyle name="Обычный 2 6" xfId="17"/>
    <cellStyle name="Обычный 2 6 2" xfId="98"/>
    <cellStyle name="Обычный 2 6 3" xfId="64"/>
    <cellStyle name="Обычный 2 7" xfId="8"/>
    <cellStyle name="Обычный 2 7 2" xfId="89"/>
    <cellStyle name="Обычный 2 7 3" xfId="55"/>
    <cellStyle name="Обычный 2 8" xfId="83"/>
    <cellStyle name="Обычный 2 9" xfId="36"/>
    <cellStyle name="Обычный 3" xfId="2"/>
    <cellStyle name="Обычный 3 2" xfId="14"/>
    <cellStyle name="Обычный 3 2 2" xfId="29"/>
    <cellStyle name="Обычный 3 2 2 2" xfId="76"/>
    <cellStyle name="Обычный 3 2 2 3" xfId="110"/>
    <cellStyle name="Обычный 3 2 2 4" xfId="48"/>
    <cellStyle name="Обычный 3 2 3" xfId="22"/>
    <cellStyle name="Обычный 3 2 3 2" xfId="103"/>
    <cellStyle name="Обычный 3 2 3 3" xfId="69"/>
    <cellStyle name="Обычный 3 2 4" xfId="61"/>
    <cellStyle name="Обычный 3 2 5" xfId="95"/>
    <cellStyle name="Обычный 3 2 6" xfId="41"/>
    <cellStyle name="Обычный 3 3" xfId="33"/>
    <cellStyle name="Обычный 3 3 2" xfId="80"/>
    <cellStyle name="Обычный 3 3 3" xfId="114"/>
    <cellStyle name="Обычный 3 3 4" xfId="52"/>
    <cellStyle name="Обычный 3 4" xfId="25"/>
    <cellStyle name="Обычный 3 4 2" xfId="72"/>
    <cellStyle name="Обычный 3 4 3" xfId="106"/>
    <cellStyle name="Обычный 3 4 4" xfId="44"/>
    <cellStyle name="Обычный 3 5" xfId="18"/>
    <cellStyle name="Обычный 3 5 2" xfId="99"/>
    <cellStyle name="Обычный 3 5 3" xfId="65"/>
    <cellStyle name="Обычный 3 6" xfId="9"/>
    <cellStyle name="Обычный 3 6 2" xfId="90"/>
    <cellStyle name="Обычный 3 6 3" xfId="56"/>
    <cellStyle name="Обычный 3 7" xfId="84"/>
    <cellStyle name="Обычный 3 8" xfId="37"/>
    <cellStyle name="Обычный 4" xfId="4"/>
    <cellStyle name="Обычный 4 2" xfId="15"/>
    <cellStyle name="Обычный 4 2 2" xfId="30"/>
    <cellStyle name="Обычный 4 2 2 2" xfId="77"/>
    <cellStyle name="Обычный 4 2 2 3" xfId="111"/>
    <cellStyle name="Обычный 4 2 2 4" xfId="49"/>
    <cellStyle name="Обычный 4 2 3" xfId="23"/>
    <cellStyle name="Обычный 4 2 3 2" xfId="104"/>
    <cellStyle name="Обычный 4 2 3 3" xfId="70"/>
    <cellStyle name="Обычный 4 2 4" xfId="62"/>
    <cellStyle name="Обычный 4 2 5" xfId="96"/>
    <cellStyle name="Обычный 4 2 6" xfId="42"/>
    <cellStyle name="Обычный 4 3" xfId="34"/>
    <cellStyle name="Обычный 4 3 2" xfId="81"/>
    <cellStyle name="Обычный 4 3 3" xfId="115"/>
    <cellStyle name="Обычный 4 3 4" xfId="53"/>
    <cellStyle name="Обычный 4 4" xfId="26"/>
    <cellStyle name="Обычный 4 4 2" xfId="73"/>
    <cellStyle name="Обычный 4 4 3" xfId="107"/>
    <cellStyle name="Обычный 4 4 4" xfId="45"/>
    <cellStyle name="Обычный 4 5" xfId="19"/>
    <cellStyle name="Обычный 4 5 2" xfId="100"/>
    <cellStyle name="Обычный 4 5 3" xfId="66"/>
    <cellStyle name="Обычный 4 6" xfId="10"/>
    <cellStyle name="Обычный 4 6 2" xfId="91"/>
    <cellStyle name="Обычный 4 6 3" xfId="57"/>
    <cellStyle name="Обычный 4 7" xfId="85"/>
    <cellStyle name="Обычный 4 8" xfId="38"/>
    <cellStyle name="Обычный 5" xfId="5"/>
    <cellStyle name="Обычный 5 2" xfId="7"/>
    <cellStyle name="Обычный 5 2 2" xfId="31"/>
    <cellStyle name="Обычный 5 2 2 2" xfId="112"/>
    <cellStyle name="Обычный 5 2 2 3" xfId="78"/>
    <cellStyle name="Обычный 5 2 3" xfId="16"/>
    <cellStyle name="Обычный 5 2 3 2" xfId="97"/>
    <cellStyle name="Обычный 5 2 3 3" xfId="63"/>
    <cellStyle name="Обычный 5 2 4" xfId="88"/>
    <cellStyle name="Обычный 5 2 5" xfId="50"/>
    <cellStyle name="Обычный 5 3" xfId="12"/>
    <cellStyle name="Обычный 5 3 2" xfId="35"/>
    <cellStyle name="Обычный 5 3 2 2" xfId="116"/>
    <cellStyle name="Обычный 5 3 2 3" xfId="82"/>
    <cellStyle name="Обычный 5 3 3" xfId="59"/>
    <cellStyle name="Обычный 5 3 4" xfId="93"/>
    <cellStyle name="Обычный 5 3 5" xfId="54"/>
    <cellStyle name="Обычный 5 4" xfId="27"/>
    <cellStyle name="Обычный 5 4 2" xfId="74"/>
    <cellStyle name="Обычный 5 4 3" xfId="108"/>
    <cellStyle name="Обычный 5 4 4" xfId="46"/>
    <cellStyle name="Обычный 5 5" xfId="20"/>
    <cellStyle name="Обычный 5 5 2" xfId="101"/>
    <cellStyle name="Обычный 5 5 3" xfId="67"/>
    <cellStyle name="Обычный 5 6" xfId="11"/>
    <cellStyle name="Обычный 5 6 2" xfId="92"/>
    <cellStyle name="Обычный 5 6 3" xfId="58"/>
    <cellStyle name="Обычный 5 7" xfId="86"/>
    <cellStyle name="Обычный 5 8" xfId="39"/>
    <cellStyle name="Обычный 6" xfId="21"/>
    <cellStyle name="Обычный 6 2" xfId="68"/>
    <cellStyle name="Обычный 6 3" xfId="102"/>
    <cellStyle name="Обычный 6 4" xfId="4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5" t="s">
        <v>178</v>
      </c>
      <c r="B2" s="175"/>
      <c r="C2" s="175"/>
      <c r="D2" s="175"/>
      <c r="E2" s="175"/>
      <c r="F2" s="175"/>
      <c r="G2" s="175"/>
      <c r="H2" s="175"/>
      <c r="I2" s="175"/>
      <c r="J2" s="17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44562</v>
      </c>
      <c r="K4" s="109"/>
      <c r="L4" s="109"/>
      <c r="M4" s="109"/>
      <c r="N4" s="109"/>
    </row>
    <row r="5" spans="1:18">
      <c r="A5" s="1" t="s">
        <v>1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9" t="s">
        <v>2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9"/>
      <c r="L8" s="176"/>
      <c r="M8" s="109"/>
      <c r="N8" s="109"/>
      <c r="O8" s="70" t="s">
        <v>84</v>
      </c>
      <c r="R8" s="16"/>
    </row>
    <row r="9" spans="1:18" ht="18.75" customHeight="1" outlineLevel="1">
      <c r="A9" s="169" t="s">
        <v>3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9"/>
      <c r="L9" s="176"/>
      <c r="M9" s="109"/>
      <c r="N9" s="109"/>
      <c r="O9" s="70" t="s">
        <v>85</v>
      </c>
    </row>
    <row r="10" spans="1:18" ht="18.75" customHeight="1" outlineLevel="1">
      <c r="A10" s="169" t="s">
        <v>4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344721.29999999993</v>
      </c>
      <c r="K10" s="109"/>
      <c r="L10" s="176"/>
      <c r="M10" s="109"/>
      <c r="N10" s="109"/>
      <c r="O10" s="70" t="s">
        <v>86</v>
      </c>
    </row>
    <row r="11" spans="1:18" outlineLevel="1">
      <c r="A11" s="169" t="s">
        <v>5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600270.72</v>
      </c>
      <c r="K11" s="109"/>
      <c r="L11" s="176"/>
      <c r="M11" s="109"/>
      <c r="N11" s="109"/>
      <c r="O11" s="70" t="s">
        <v>87</v>
      </c>
    </row>
    <row r="12" spans="1:18" ht="18.75" customHeight="1" outlineLevel="1">
      <c r="A12" s="169" t="s">
        <v>6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473094.72000000003</v>
      </c>
      <c r="K12" s="109"/>
      <c r="L12" s="176"/>
      <c r="M12" s="109"/>
      <c r="N12" s="109"/>
      <c r="O12" s="70" t="s">
        <v>88</v>
      </c>
    </row>
    <row r="13" spans="1:18" ht="18.75" customHeight="1" outlineLevel="1">
      <c r="A13" s="169" t="s">
        <v>7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127176</v>
      </c>
      <c r="K13" s="109"/>
      <c r="L13" s="176"/>
      <c r="M13" s="109"/>
      <c r="N13" s="109"/>
      <c r="O13" s="70" t="s">
        <v>89</v>
      </c>
    </row>
    <row r="14" spans="1:18" ht="18.75" customHeight="1" outlineLevel="1">
      <c r="A14" s="169" t="s">
        <v>8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09"/>
      <c r="L14" s="176"/>
      <c r="M14" s="109"/>
      <c r="N14" s="109"/>
      <c r="O14" s="70" t="s">
        <v>90</v>
      </c>
    </row>
    <row r="15" spans="1:18" ht="18.75" customHeight="1" outlineLevel="1">
      <c r="A15" s="169" t="s">
        <v>9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545292.40000000014</v>
      </c>
      <c r="K15" s="109"/>
      <c r="L15" s="176"/>
      <c r="M15" s="109"/>
      <c r="N15" s="109"/>
      <c r="O15" s="70" t="s">
        <v>91</v>
      </c>
    </row>
    <row r="16" spans="1:18" ht="18.75" customHeight="1" outlineLevel="1">
      <c r="A16" s="169" t="s">
        <v>10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545292.40000000014</v>
      </c>
      <c r="K16" s="109"/>
      <c r="L16" s="176"/>
      <c r="M16" s="109"/>
      <c r="N16" s="109"/>
      <c r="O16" s="70" t="s">
        <v>92</v>
      </c>
    </row>
    <row r="17" spans="1:23" ht="18.75" customHeight="1" outlineLevel="1">
      <c r="A17" s="169" t="s">
        <v>11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9"/>
      <c r="L17" s="176"/>
      <c r="M17" s="109"/>
      <c r="N17" s="109"/>
      <c r="O17" s="70" t="s">
        <v>93</v>
      </c>
    </row>
    <row r="18" spans="1:23" ht="18.75" customHeight="1" outlineLevel="1">
      <c r="A18" s="169" t="s">
        <v>12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9"/>
      <c r="L18" s="176"/>
      <c r="M18" s="109"/>
      <c r="N18" s="109"/>
      <c r="O18" s="70" t="s">
        <v>94</v>
      </c>
    </row>
    <row r="19" spans="1:23" ht="18.75" customHeight="1" outlineLevel="1">
      <c r="A19" s="169" t="s">
        <v>13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9"/>
      <c r="L19" s="176"/>
      <c r="M19" s="109"/>
      <c r="N19" s="109"/>
      <c r="O19" s="70" t="s">
        <v>95</v>
      </c>
    </row>
    <row r="20" spans="1:23" ht="18.75" customHeight="1" outlineLevel="1">
      <c r="A20" s="169" t="s">
        <v>14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9"/>
      <c r="L20" s="176"/>
      <c r="M20" s="109"/>
      <c r="N20" s="109"/>
      <c r="O20" s="70" t="s">
        <v>96</v>
      </c>
    </row>
    <row r="21" spans="1:23" ht="18.75" customHeight="1" outlineLevel="1">
      <c r="A21" s="169" t="s">
        <v>15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545292.40000000014</v>
      </c>
      <c r="K21" s="109"/>
      <c r="L21" s="176"/>
      <c r="M21" s="109"/>
      <c r="N21" s="109"/>
      <c r="O21" s="70" t="s">
        <v>97</v>
      </c>
    </row>
    <row r="22" spans="1:23" ht="18.75" customHeight="1" outlineLevel="1">
      <c r="A22" s="169" t="s">
        <v>16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9"/>
      <c r="L22" s="176"/>
      <c r="M22" s="109"/>
      <c r="N22" s="109"/>
      <c r="O22" s="70" t="s">
        <v>98</v>
      </c>
    </row>
    <row r="23" spans="1:23" ht="18.75" customHeight="1" outlineLevel="1">
      <c r="A23" s="169" t="s">
        <v>17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9"/>
      <c r="L23" s="176"/>
      <c r="M23" s="109"/>
      <c r="N23" s="109"/>
      <c r="O23" s="70" t="s">
        <v>99</v>
      </c>
    </row>
    <row r="24" spans="1:23" ht="18.75" customHeight="1" outlineLevel="1">
      <c r="A24" s="169" t="s">
        <v>18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399699.61999999976</v>
      </c>
      <c r="K24" s="109"/>
      <c r="L24" s="176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09"/>
      <c r="L27" s="17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142784.76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9"/>
      <c r="L28" s="17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0" t="str">
        <f>ПТО!A40</f>
        <v>Работы по содержанию лифта (лифтов)</v>
      </c>
      <c r="B29" s="160"/>
      <c r="C29" s="160"/>
      <c r="D29" s="160"/>
      <c r="E29" s="160"/>
      <c r="F29" s="165">
        <f>VLOOKUP(A29,ПТО!$A$39:$D$53,2,FALSE)</f>
        <v>54137.88</v>
      </c>
      <c r="G29" s="165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09"/>
      <c r="L29" s="17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5">
        <f>VLOOKUP(A30,ПТО!$A$39:$D$53,2,FALSE)</f>
        <v>43057.08</v>
      </c>
      <c r="G30" s="165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9"/>
      <c r="L30" s="17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37991.519999999997</v>
      </c>
      <c r="G31" s="165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9"/>
      <c r="L31" s="17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09"/>
      <c r="L32" s="17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12347.28</v>
      </c>
      <c r="G33" s="165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9"/>
      <c r="L33" s="17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54454.559999999998</v>
      </c>
      <c r="G34" s="165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9"/>
      <c r="L34" s="17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0"/>
      <c r="C35" s="160"/>
      <c r="D35" s="160"/>
      <c r="E35" s="160"/>
      <c r="F35" s="165">
        <f>VLOOKUP(A35,ПТО!$A$39:$D$53,2,FALSE)</f>
        <v>126321.84</v>
      </c>
      <c r="G35" s="165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9"/>
      <c r="L35" s="177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09"/>
      <c r="L36" s="177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09"/>
      <c r="L37" s="177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9"/>
      <c r="L38" s="177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9"/>
      <c r="L39" s="177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9"/>
      <c r="L40" s="177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9"/>
      <c r="L41" s="177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9"/>
      <c r="L42" s="177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0" t="str">
        <f>ПТО!A2</f>
        <v>Техническое обслуживание системы видеонаблюдения.</v>
      </c>
      <c r="B43" s="160"/>
      <c r="C43" s="160"/>
      <c r="D43" s="160"/>
      <c r="E43" s="160"/>
      <c r="F43" s="165">
        <f>VLOOKUP(A43,ПТО!$A$2:$D$31,4,FALSE)</f>
        <v>18000</v>
      </c>
      <c r="G43" s="165"/>
      <c r="H43" s="19" t="str">
        <f>VLOOKUP(A43,ПТО!$A$2:$D$31,2,FALSE)</f>
        <v>ежемесячно</v>
      </c>
      <c r="I43" s="161">
        <f>VLOOKUP(A43,ПТО!$A$2:$D$31,3,FALSE)</f>
        <v>12</v>
      </c>
      <c r="J43" s="161"/>
      <c r="K43" s="109"/>
      <c r="L43" s="177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60" t="str">
        <f>ПТО!A3</f>
        <v>Техническое освидетельствование лифта.</v>
      </c>
      <c r="B44" s="160"/>
      <c r="C44" s="160"/>
      <c r="D44" s="160"/>
      <c r="E44" s="160"/>
      <c r="F44" s="165">
        <f>VLOOKUP(A44,ПТО!$A$2:$D$31,4,FALSE)</f>
        <v>4100</v>
      </c>
      <c r="G44" s="165"/>
      <c r="H44" s="25" t="str">
        <f>VLOOKUP(A44,ПТО!$A$2:$D$31,2,FALSE)</f>
        <v>ежегодно</v>
      </c>
      <c r="I44" s="161">
        <f>VLOOKUP(A44,ПТО!$A$2:$D$31,3,FALSE)</f>
        <v>1</v>
      </c>
      <c r="J44" s="161"/>
      <c r="K44" s="109"/>
      <c r="L44" s="177"/>
      <c r="M44" s="116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60" t="str">
        <f>ПТО!A4</f>
        <v>Механизированная уборка и вывоз снега с придомовой территории.</v>
      </c>
      <c r="B45" s="160"/>
      <c r="C45" s="160"/>
      <c r="D45" s="160"/>
      <c r="E45" s="160"/>
      <c r="F45" s="165">
        <f>VLOOKUP(A45,ПТО!$A$2:$D$31,4,FALSE)</f>
        <v>6780</v>
      </c>
      <c r="G45" s="165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9"/>
      <c r="L45" s="177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0" t="str">
        <f>ПТО!A5</f>
        <v>Приобретение и замена АКБ для пассажирского лифта.</v>
      </c>
      <c r="B46" s="160"/>
      <c r="C46" s="160"/>
      <c r="D46" s="160"/>
      <c r="E46" s="160"/>
      <c r="F46" s="165">
        <f>VLOOKUP(A46,ПТО!$A$2:$D$31,4,FALSE)</f>
        <v>1599</v>
      </c>
      <c r="G46" s="165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9"/>
      <c r="L46" s="177"/>
      <c r="M46" s="116"/>
      <c r="N46" s="109"/>
      <c r="O46" s="23" t="str">
        <f t="shared" si="1"/>
        <v>Приобретение и замена АКБ для пассажирского лифта.</v>
      </c>
      <c r="R46" s="22" t="s">
        <v>72</v>
      </c>
    </row>
    <row r="47" spans="1:18" ht="51" customHeight="1" outlineLevel="1">
      <c r="A47" s="160" t="str">
        <f>ПТО!A6</f>
        <v>Приобретение и замена обратного клапана в ИТП.</v>
      </c>
      <c r="B47" s="160"/>
      <c r="C47" s="160"/>
      <c r="D47" s="160"/>
      <c r="E47" s="160"/>
      <c r="F47" s="165">
        <f>VLOOKUP(A47,ПТО!$A$2:$D$31,4,FALSE)</f>
        <v>6643</v>
      </c>
      <c r="G47" s="165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9"/>
      <c r="L47" s="177"/>
      <c r="M47" s="116"/>
      <c r="N47" s="109"/>
      <c r="O47" s="23" t="str">
        <f t="shared" si="1"/>
        <v>Приобретение и замена обратного клапана в ИТП.</v>
      </c>
      <c r="R47" s="22" t="s">
        <v>72</v>
      </c>
    </row>
    <row r="48" spans="1:18" ht="51" customHeight="1" outlineLevel="1">
      <c r="A48" s="160" t="str">
        <f>ПТО!A7</f>
        <v>Замена блока питания и датчика давления в ИТП.</v>
      </c>
      <c r="B48" s="160"/>
      <c r="C48" s="160"/>
      <c r="D48" s="160"/>
      <c r="E48" s="160"/>
      <c r="F48" s="165">
        <f>VLOOKUP(A48,ПТО!$A$2:$D$31,4,FALSE)</f>
        <v>6000</v>
      </c>
      <c r="G48" s="165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9"/>
      <c r="L48" s="177"/>
      <c r="M48" s="116"/>
      <c r="N48" s="109"/>
      <c r="O48" s="23" t="str">
        <f t="shared" si="1"/>
        <v>Замена блока питания и датчика давления в ИТП.</v>
      </c>
      <c r="R48" s="22" t="s">
        <v>72</v>
      </c>
    </row>
    <row r="49" spans="1:18" ht="51" customHeight="1" outlineLevel="1">
      <c r="A49" s="160" t="str">
        <f>ПТО!A8</f>
        <v>Замена доводчика в подъезде.</v>
      </c>
      <c r="B49" s="160"/>
      <c r="C49" s="160"/>
      <c r="D49" s="160"/>
      <c r="E49" s="160"/>
      <c r="F49" s="165">
        <f>VLOOKUP(A49,ПТО!$A$2:$D$31,4,FALSE)</f>
        <v>3762</v>
      </c>
      <c r="G49" s="165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9"/>
      <c r="L49" s="177"/>
      <c r="M49" s="116"/>
      <c r="N49" s="109"/>
      <c r="O49" s="23" t="str">
        <f t="shared" si="1"/>
        <v>Замена доводчика в подъезде.</v>
      </c>
      <c r="R49" s="22" t="s">
        <v>72</v>
      </c>
    </row>
    <row r="50" spans="1:18" ht="51" customHeight="1" outlineLevel="1">
      <c r="A50" s="160" t="str">
        <f>ПТО!A9</f>
        <v>Замена светодиодного светильника в лифте.</v>
      </c>
      <c r="B50" s="160"/>
      <c r="C50" s="160"/>
      <c r="D50" s="160"/>
      <c r="E50" s="160"/>
      <c r="F50" s="165">
        <f>VLOOKUP(A50,ПТО!$A$2:$D$31,4,FALSE)</f>
        <v>1234.8</v>
      </c>
      <c r="G50" s="165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9"/>
      <c r="L50" s="177"/>
      <c r="M50" s="116"/>
      <c r="N50" s="109"/>
      <c r="O50" s="23" t="str">
        <f t="shared" si="1"/>
        <v>Замена светодиодного светильника в лифте.</v>
      </c>
      <c r="R50" s="22" t="s">
        <v>72</v>
      </c>
    </row>
    <row r="51" spans="1:18" ht="51" customHeight="1" outlineLevel="1">
      <c r="A51" s="160" t="str">
        <f>ПТО!A10</f>
        <v>Замена прибора учета ХВС.</v>
      </c>
      <c r="B51" s="160"/>
      <c r="C51" s="160"/>
      <c r="D51" s="160"/>
      <c r="E51" s="160"/>
      <c r="F51" s="165">
        <f>VLOOKUP(A51,ПТО!$A$2:$D$31,4,FALSE)</f>
        <v>4198</v>
      </c>
      <c r="G51" s="165"/>
      <c r="H51" s="25" t="str">
        <f>VLOOKUP(A51,ПТО!$A$2:$D$31,2,FALSE)</f>
        <v>разово</v>
      </c>
      <c r="I51" s="161">
        <f>VLOOKUP(A51,ПТО!$A$2:$D$31,3,FALSE)</f>
        <v>1</v>
      </c>
      <c r="J51" s="161"/>
      <c r="K51" s="109"/>
      <c r="L51" s="177"/>
      <c r="M51" s="116"/>
      <c r="N51" s="109"/>
      <c r="O51" s="23" t="str">
        <f t="shared" si="1"/>
        <v>Замена прибора учета ХВС.</v>
      </c>
      <c r="R51" s="22" t="s">
        <v>72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9"/>
      <c r="L52" s="177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9"/>
      <c r="L53" s="177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9"/>
      <c r="L54" s="177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9"/>
      <c r="L55" s="177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9"/>
      <c r="L56" s="177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9"/>
      <c r="L57" s="177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9"/>
      <c r="L58" s="177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9"/>
      <c r="L59" s="177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9"/>
      <c r="L60" s="177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9"/>
      <c r="L61" s="177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9"/>
      <c r="L62" s="177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9"/>
      <c r="L63" s="177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9"/>
      <c r="L64" s="177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9"/>
      <c r="L65" s="177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9"/>
      <c r="L66" s="177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9"/>
      <c r="L67" s="177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9"/>
      <c r="L68" s="177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9"/>
      <c r="L69" s="177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9"/>
      <c r="L70" s="177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6"/>
      <c r="L71" s="17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9"/>
      <c r="L72" s="177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8" t="s">
        <v>27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9"/>
      <c r="L75" s="180"/>
      <c r="M75" s="109"/>
      <c r="N75" s="109"/>
      <c r="O75" s="70" t="s">
        <v>101</v>
      </c>
    </row>
    <row r="76" spans="1:16384" ht="18.75" customHeight="1" outlineLevel="1">
      <c r="A76" s="178" t="s">
        <v>28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9"/>
      <c r="L76" s="180"/>
      <c r="M76" s="109"/>
      <c r="N76" s="109"/>
      <c r="O76" s="70" t="s">
        <v>102</v>
      </c>
    </row>
    <row r="77" spans="1:16384" ht="21.75" customHeight="1" outlineLevel="1">
      <c r="A77" s="178" t="s">
        <v>29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9"/>
      <c r="L77" s="180"/>
      <c r="M77" s="109"/>
      <c r="N77" s="109"/>
      <c r="O77" s="70" t="s">
        <v>103</v>
      </c>
    </row>
    <row r="78" spans="1:16384" ht="18.75" customHeight="1" outlineLevel="1">
      <c r="A78" s="178" t="s">
        <v>30</v>
      </c>
      <c r="B78" s="178"/>
      <c r="C78" s="178"/>
      <c r="D78" s="178"/>
      <c r="E78" s="178"/>
      <c r="F78" s="178"/>
      <c r="G78" s="178"/>
      <c r="H78" s="178"/>
      <c r="I78" s="178"/>
      <c r="J78" s="97">
        <f>VLOOKUP(O78,АО,3,FALSE)</f>
        <v>0</v>
      </c>
      <c r="K78" s="109"/>
      <c r="L78" s="180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8" t="s">
        <v>2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66"/>
      <c r="M81" s="109"/>
      <c r="N81" s="109"/>
      <c r="O81" s="70" t="s">
        <v>105</v>
      </c>
    </row>
    <row r="82" spans="1:15" outlineLevel="1">
      <c r="A82" s="158" t="s">
        <v>3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66"/>
      <c r="M82" s="109"/>
      <c r="N82" s="109"/>
      <c r="O82" s="70" t="s">
        <v>106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235841.27</v>
      </c>
      <c r="K83" s="109"/>
      <c r="L83" s="166"/>
      <c r="M83" s="109"/>
      <c r="N83" s="109"/>
      <c r="O83" s="70" t="s">
        <v>107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66"/>
      <c r="M84" s="109"/>
      <c r="N84" s="109"/>
      <c r="O84" s="70" t="s">
        <v>108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66"/>
      <c r="M85" s="109"/>
      <c r="N85" s="109"/>
      <c r="O85" s="70" t="s">
        <v>109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308363.8</v>
      </c>
      <c r="K86" s="109"/>
      <c r="L86" s="166"/>
      <c r="M86" s="109"/>
      <c r="N86" s="109"/>
      <c r="O86" s="70" t="s">
        <v>110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9"/>
      <c r="L87" s="166"/>
      <c r="M87" s="109"/>
      <c r="N87" s="109"/>
      <c r="O87" s="70" t="s">
        <v>111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9"/>
      <c r="L88" s="166"/>
      <c r="M88" s="109"/>
      <c r="N88" s="109"/>
      <c r="O88" s="70" t="s">
        <v>112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9"/>
      <c r="L89" s="166"/>
      <c r="M89" s="109"/>
      <c r="N89" s="109"/>
      <c r="O89" s="70" t="s">
        <v>113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66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1" t="s">
        <v>48</v>
      </c>
      <c r="B93" s="181"/>
      <c r="C93" s="181"/>
      <c r="D93" s="182" t="s">
        <v>49</v>
      </c>
      <c r="E93" s="182"/>
      <c r="F93" s="10" t="s">
        <v>50</v>
      </c>
      <c r="G93" s="181" t="s">
        <v>51</v>
      </c>
      <c r="H93" s="181"/>
      <c r="I93" s="181"/>
      <c r="J93" s="181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174161.31999999998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137782.4076297686</v>
      </c>
      <c r="L95" s="167"/>
      <c r="O95" s="1" t="s">
        <v>115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151483.84</v>
      </c>
      <c r="L96" s="167"/>
      <c r="O96" s="1" t="s">
        <v>116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22677.479999999981</v>
      </c>
      <c r="L97" s="167"/>
      <c r="O97" s="1" t="s">
        <v>117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174161.31999999998</v>
      </c>
      <c r="L98" s="167"/>
      <c r="O98" s="1" t="s">
        <v>118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174161.31999999998</v>
      </c>
      <c r="L99" s="167"/>
      <c r="O99" s="1" t="s">
        <v>119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120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121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57379.29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3825.6635325854522</v>
      </c>
      <c r="L103" s="167"/>
      <c r="O103" s="1" t="s">
        <v>124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44565.23000000001</v>
      </c>
      <c r="L104" s="167"/>
      <c r="O104" s="1" t="s">
        <v>125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12814.05999999999</v>
      </c>
      <c r="L105" s="167"/>
      <c r="O105" s="1" t="s">
        <v>126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57379.29</v>
      </c>
      <c r="L106" s="167"/>
      <c r="O106" s="1" t="s">
        <v>127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57379.29</v>
      </c>
      <c r="L107" s="167"/>
      <c r="O107" s="1" t="s">
        <v>128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129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130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110118.65000000002</v>
      </c>
      <c r="H110" s="163"/>
      <c r="I110" s="163"/>
      <c r="J110" s="163"/>
      <c r="L110" s="167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6615.8805715677536</v>
      </c>
      <c r="L111" s="167"/>
      <c r="O111" s="1" t="s">
        <v>132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81294.430000000008</v>
      </c>
      <c r="L112" s="167"/>
      <c r="O112" s="1" t="s">
        <v>133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28824.220000000016</v>
      </c>
      <c r="L113" s="167"/>
      <c r="O113" s="1" t="s">
        <v>134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110118.65000000002</v>
      </c>
      <c r="L114" s="167"/>
      <c r="O114" s="1" t="s">
        <v>135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110118.65000000002</v>
      </c>
      <c r="L115" s="167"/>
      <c r="O115" s="1" t="s">
        <v>136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67"/>
      <c r="O116" s="1" t="s">
        <v>137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67"/>
      <c r="O117" s="1" t="s">
        <v>138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3" t="str">
        <f>IF(VLOOKUP("тко",АО,3,FALSE)&gt;0,VLOOKUP("тко",АО,3,FALSE),0)</f>
        <v>Предоставляется</v>
      </c>
      <c r="E118" s="163"/>
      <c r="F118" s="13" t="str">
        <f>IF(VLOOKUP("тко",АО,3,FALSE)&gt;0,VLOOKUP("тко",АО,4,FALSE),0)</f>
        <v>куб.м.</v>
      </c>
      <c r="G118" s="164">
        <f>VLOOKUP("тко",АО,5,FALSE)</f>
        <v>109013.62000000002</v>
      </c>
      <c r="H118" s="163"/>
      <c r="I118" s="163"/>
      <c r="J118" s="163"/>
      <c r="L118" s="47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214.49032904845086</v>
      </c>
      <c r="L119" s="47"/>
      <c r="O119" s="1" t="s">
        <v>140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100806.84999999999</v>
      </c>
      <c r="L120" s="47"/>
      <c r="O120" s="1" t="s">
        <v>141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8206.7700000000332</v>
      </c>
      <c r="L121" s="47"/>
      <c r="O121" s="1" t="s">
        <v>142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109013.62000000002</v>
      </c>
      <c r="L122" s="47"/>
      <c r="O122" s="1" t="s">
        <v>143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109013.62000000002</v>
      </c>
      <c r="L123" s="47"/>
      <c r="O123" s="1" t="s">
        <v>144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7"/>
      <c r="O125" s="1" t="s">
        <v>146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4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7"/>
      <c r="O127" s="1" t="s">
        <v>148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7"/>
      <c r="O128" s="1" t="s">
        <v>149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7"/>
      <c r="O129" s="1" t="s">
        <v>150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7"/>
      <c r="O130" s="1" t="s">
        <v>151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7"/>
      <c r="O131" s="1" t="s">
        <v>152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7"/>
      <c r="O132" s="1" t="s">
        <v>153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58" t="s">
        <v>45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172</v>
      </c>
    </row>
    <row r="145" spans="1:15" ht="18.75" customHeight="1" outlineLevel="1">
      <c r="A145" s="158" t="s">
        <v>46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2</v>
      </c>
      <c r="L145" s="15"/>
      <c r="O145" t="s">
        <v>173</v>
      </c>
    </row>
    <row r="146" spans="1:15" ht="30" customHeight="1" outlineLevel="1">
      <c r="A146" s="158" t="s">
        <v>175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0</v>
      </c>
      <c r="O146" t="s">
        <v>174</v>
      </c>
    </row>
    <row r="149" spans="1:15" ht="52.5" customHeight="1">
      <c r="A149" s="183" t="s">
        <v>179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5" t="s">
        <v>197</v>
      </c>
      <c r="B154" s="185"/>
      <c r="C154" s="185"/>
      <c r="D154" s="185"/>
      <c r="E154" s="27">
        <f>ПТО!G1</f>
        <v>15473.46</v>
      </c>
    </row>
    <row r="155" spans="1:15" ht="34.5" customHeight="1">
      <c r="A155" s="184" t="s">
        <v>196</v>
      </c>
      <c r="B155" s="184"/>
      <c r="C155" s="184"/>
      <c r="D155" s="184"/>
      <c r="E155" s="28">
        <f>J13</f>
        <v>127176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0" t="str">
        <f t="shared" ref="A158:A163" si="14">IF(N158&gt;0,N158,0)</f>
        <v>Техническое обслуживание системы видеонаблюдения.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18000</v>
      </c>
      <c r="G158" s="165"/>
      <c r="H158" s="24" t="str">
        <f t="shared" ref="H158:H187" si="16">VLOOKUP(A158,$A$28:$J$72,8,FALSE)</f>
        <v>ежемесячно</v>
      </c>
      <c r="I158" s="161">
        <f t="shared" ref="I158:I161" si="17">VLOOKUP(A158,$A$28:$J$72,9,FALSE)</f>
        <v>12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0" t="str">
        <f t="shared" si="14"/>
        <v>Техническое освидетельствование лифта.</v>
      </c>
      <c r="B159" s="160"/>
      <c r="C159" s="160"/>
      <c r="D159" s="160"/>
      <c r="E159" s="160"/>
      <c r="F159" s="165">
        <f t="shared" si="15"/>
        <v>4100</v>
      </c>
      <c r="G159" s="165"/>
      <c r="H159" s="24" t="str">
        <f t="shared" si="16"/>
        <v>ежегодно</v>
      </c>
      <c r="I159" s="161">
        <f t="shared" si="17"/>
        <v>1</v>
      </c>
      <c r="J159" s="161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60" t="str">
        <f t="shared" si="14"/>
        <v>Механизированная уборка и вывоз снега с придомовой территории.</v>
      </c>
      <c r="B160" s="160"/>
      <c r="C160" s="160"/>
      <c r="D160" s="160"/>
      <c r="E160" s="160"/>
      <c r="F160" s="165">
        <f t="shared" si="15"/>
        <v>6780</v>
      </c>
      <c r="G160" s="165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0" t="str">
        <f>IF(N161&gt;0,N161,0)</f>
        <v>Приобретение и замена АКБ для пассажирского лифта.</v>
      </c>
      <c r="B161" s="160"/>
      <c r="C161" s="160"/>
      <c r="D161" s="160"/>
      <c r="E161" s="160"/>
      <c r="F161" s="165">
        <f t="shared" si="15"/>
        <v>1599</v>
      </c>
      <c r="G161" s="165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Приобретение и замена АКБ для пассажирского лифта.</v>
      </c>
    </row>
    <row r="162" spans="1:14" ht="28.5" customHeight="1">
      <c r="A162" s="160" t="str">
        <f t="shared" si="14"/>
        <v>Приобретение и замена обратного клапана в ИТП.</v>
      </c>
      <c r="B162" s="160"/>
      <c r="C162" s="160"/>
      <c r="D162" s="160"/>
      <c r="E162" s="160"/>
      <c r="F162" s="165">
        <f t="shared" si="15"/>
        <v>6643</v>
      </c>
      <c r="G162" s="165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Приобретение и замена обратного клапана в ИТП.</v>
      </c>
    </row>
    <row r="163" spans="1:14" ht="28.5" customHeight="1">
      <c r="A163" s="160" t="str">
        <f t="shared" si="14"/>
        <v>Замена блока питания и датчика давления в ИТП.</v>
      </c>
      <c r="B163" s="160"/>
      <c r="C163" s="160"/>
      <c r="D163" s="160"/>
      <c r="E163" s="160"/>
      <c r="F163" s="165">
        <f t="shared" si="15"/>
        <v>6000</v>
      </c>
      <c r="G163" s="165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Замена блока питания и датчика давления в ИТП.</v>
      </c>
    </row>
    <row r="164" spans="1:14" ht="28.5" customHeight="1">
      <c r="A164" s="160" t="str">
        <f t="shared" ref="A164:A187" si="18">IF(N164&gt;0,N164,0)</f>
        <v>Замена доводчика в подъезде.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3762</v>
      </c>
      <c r="G164" s="165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Замена доводчика в подъезде.</v>
      </c>
    </row>
    <row r="165" spans="1:14" ht="28.5" customHeight="1">
      <c r="A165" s="160" t="str">
        <f t="shared" si="18"/>
        <v>Замена светодиодного светильника в лифте.</v>
      </c>
      <c r="B165" s="160"/>
      <c r="C165" s="160"/>
      <c r="D165" s="160"/>
      <c r="E165" s="160"/>
      <c r="F165" s="165">
        <f t="shared" si="19"/>
        <v>1234.8</v>
      </c>
      <c r="G165" s="165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Замена светодиодного светильника в лифте.</v>
      </c>
    </row>
    <row r="166" spans="1:14" ht="28.5" customHeight="1">
      <c r="A166" s="160" t="str">
        <f t="shared" si="18"/>
        <v>Замена прибора учета ХВС.</v>
      </c>
      <c r="B166" s="160"/>
      <c r="C166" s="160"/>
      <c r="D166" s="160"/>
      <c r="E166" s="160"/>
      <c r="F166" s="165">
        <f t="shared" si="19"/>
        <v>4198</v>
      </c>
      <c r="G166" s="165"/>
      <c r="H166" s="29" t="str">
        <f t="shared" si="16"/>
        <v>разово</v>
      </c>
      <c r="I166" s="161">
        <f t="shared" si="20"/>
        <v>1</v>
      </c>
      <c r="J166" s="161"/>
      <c r="M166" s="22" t="s">
        <v>72</v>
      </c>
      <c r="N166" s="1" t="str">
        <v>Замена прибора учета ХВС.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5">
        <f t="shared" si="19"/>
        <v>0</v>
      </c>
      <c r="G167" s="165"/>
      <c r="H167" s="29" t="e">
        <f t="shared" si="16"/>
        <v>#N/A</v>
      </c>
      <c r="I167" s="161" t="e">
        <f t="shared" si="20"/>
        <v>#N/A</v>
      </c>
      <c r="J167" s="161"/>
      <c r="M167" s="22" t="s">
        <v>72</v>
      </c>
      <c r="N167" s="1">
        <v>0</v>
      </c>
    </row>
    <row r="168" spans="1:14" ht="28.5" hidden="1" customHeight="1">
      <c r="A168" s="160">
        <f t="shared" si="18"/>
        <v>0</v>
      </c>
      <c r="B168" s="160"/>
      <c r="C168" s="160"/>
      <c r="D168" s="160"/>
      <c r="E168" s="160"/>
      <c r="F168" s="165">
        <f t="shared" si="19"/>
        <v>0</v>
      </c>
      <c r="G168" s="165"/>
      <c r="H168" s="29" t="e">
        <f t="shared" si="16"/>
        <v>#N/A</v>
      </c>
      <c r="I168" s="161" t="e">
        <f t="shared" si="20"/>
        <v>#N/A</v>
      </c>
      <c r="J168" s="161"/>
      <c r="M168" s="22" t="s">
        <v>72</v>
      </c>
      <c r="N168" s="1">
        <v>0</v>
      </c>
    </row>
    <row r="169" spans="1:14" ht="28.5" hidden="1" customHeight="1">
      <c r="A169" s="160">
        <f t="shared" si="18"/>
        <v>0</v>
      </c>
      <c r="B169" s="160"/>
      <c r="C169" s="160"/>
      <c r="D169" s="160"/>
      <c r="E169" s="160"/>
      <c r="F169" s="165">
        <f t="shared" si="19"/>
        <v>0</v>
      </c>
      <c r="G169" s="165"/>
      <c r="H169" s="29" t="e">
        <f t="shared" si="16"/>
        <v>#N/A</v>
      </c>
      <c r="I169" s="161" t="e">
        <f t="shared" si="20"/>
        <v>#N/A</v>
      </c>
      <c r="J169" s="161"/>
      <c r="M169" s="22" t="s">
        <v>72</v>
      </c>
      <c r="N169" s="1">
        <v>0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85" t="s">
        <v>195</v>
      </c>
      <c r="B190" s="185"/>
      <c r="C190" s="185"/>
      <c r="D190" s="185"/>
      <c r="E190" s="27">
        <f>SUM(F158:G187)</f>
        <v>52316.800000000003</v>
      </c>
    </row>
    <row r="191" spans="1:14" ht="51.75" customHeight="1">
      <c r="A191" s="185" t="s">
        <v>194</v>
      </c>
      <c r="B191" s="185"/>
      <c r="C191" s="185"/>
      <c r="D191" s="185"/>
      <c r="E191" s="27">
        <f>E190+E154-E155</f>
        <v>-59385.739999999991</v>
      </c>
    </row>
    <row r="192" spans="1:14">
      <c r="A192" s="104" t="s">
        <v>176</v>
      </c>
    </row>
    <row r="193" spans="1:10" ht="62.25" customHeight="1">
      <c r="A193" s="159" t="s">
        <v>193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49">
        <f>ПТО!G12</f>
        <v>1200</v>
      </c>
      <c r="I194" s="50" t="s">
        <v>75</v>
      </c>
    </row>
    <row r="195" spans="1:10" ht="18.75" customHeight="1">
      <c r="A195" s="157" t="str">
        <f>ПТО!F13</f>
        <v xml:space="preserve">  -  техническое освидетельствование лифта</v>
      </c>
      <c r="B195" s="157"/>
      <c r="C195" s="157"/>
      <c r="D195" s="157"/>
      <c r="E195" s="157"/>
      <c r="F195" s="157"/>
      <c r="G195" s="157"/>
      <c r="H195" s="49">
        <f>ПТО!G13</f>
        <v>4100</v>
      </c>
      <c r="I195" s="50" t="s">
        <v>75</v>
      </c>
    </row>
    <row r="196" spans="1:10" ht="18.75" customHeight="1">
      <c r="A196" s="157" t="str">
        <f>ПТО!F14</f>
        <v xml:space="preserve">  -  техническое обслуживание системы видеонаблюдения</v>
      </c>
      <c r="B196" s="157"/>
      <c r="C196" s="157"/>
      <c r="D196" s="157"/>
      <c r="E196" s="157"/>
      <c r="F196" s="157"/>
      <c r="G196" s="157"/>
      <c r="H196" s="49">
        <f>ПТО!G14</f>
        <v>18000</v>
      </c>
      <c r="I196" s="50" t="s">
        <v>75</v>
      </c>
    </row>
    <row r="197" spans="1:10" ht="18.75" customHeight="1">
      <c r="A197" s="157" t="str">
        <f>ПТО!F15</f>
        <v xml:space="preserve">  -  благоустройство придомовой территории</v>
      </c>
      <c r="B197" s="157"/>
      <c r="C197" s="157"/>
      <c r="D197" s="157"/>
      <c r="E197" s="157"/>
      <c r="F197" s="157"/>
      <c r="G197" s="157"/>
      <c r="H197" s="49">
        <f>ПТО!G15</f>
        <v>7000</v>
      </c>
      <c r="I197" s="50" t="s">
        <v>75</v>
      </c>
    </row>
    <row r="198" spans="1:10" ht="18.75" hidden="1" customHeight="1">
      <c r="A198" s="157">
        <f>ПТО!F16</f>
        <v>0</v>
      </c>
      <c r="B198" s="157"/>
      <c r="C198" s="157"/>
      <c r="D198" s="157"/>
      <c r="E198" s="157"/>
      <c r="F198" s="157"/>
      <c r="G198" s="157"/>
      <c r="H198" s="49">
        <f>ПТО!G16</f>
        <v>0</v>
      </c>
      <c r="I198" s="52" t="s">
        <v>75</v>
      </c>
    </row>
    <row r="199" spans="1:10" ht="18.75" hidden="1" customHeight="1">
      <c r="A199" s="157">
        <f>ПТО!F17</f>
        <v>0</v>
      </c>
      <c r="B199" s="157"/>
      <c r="C199" s="157"/>
      <c r="D199" s="157"/>
      <c r="E199" s="157"/>
      <c r="F199" s="157"/>
      <c r="G199" s="157"/>
      <c r="H199" s="49">
        <f>ПТО!G17</f>
        <v>0</v>
      </c>
      <c r="I199" s="50" t="s">
        <v>75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49">
        <f>ПТО!G18</f>
        <v>0</v>
      </c>
      <c r="I200" s="50" t="s">
        <v>75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49">
        <f>ПТО!G19</f>
        <v>0</v>
      </c>
      <c r="I201" s="50" t="s">
        <v>75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49">
        <f>ПТО!G20</f>
        <v>0</v>
      </c>
      <c r="I202" s="50" t="s">
        <v>75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49">
        <f>ПТО!G21</f>
        <v>0</v>
      </c>
      <c r="I203" s="50" t="s">
        <v>75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49">
        <f>ПТО!G22</f>
        <v>0</v>
      </c>
      <c r="I204" s="50" t="s">
        <v>75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49">
        <f>ПТО!G23</f>
        <v>0</v>
      </c>
      <c r="I205" s="50" t="s">
        <v>75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49">
        <f>ПТО!G24</f>
        <v>0</v>
      </c>
      <c r="I206" s="50" t="s">
        <v>75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49">
        <f>ПТО!G25</f>
        <v>0</v>
      </c>
      <c r="I207" s="50" t="s">
        <v>75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49">
        <f>ПТО!G26</f>
        <v>0</v>
      </c>
      <c r="I208" s="50" t="s">
        <v>75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49">
        <f>ПТО!G27</f>
        <v>0</v>
      </c>
      <c r="I209" s="50" t="s">
        <v>75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49">
        <f>ПТО!G28</f>
        <v>0</v>
      </c>
      <c r="I210" s="50" t="s">
        <v>75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49">
        <f>ПТО!G29</f>
        <v>0</v>
      </c>
      <c r="I211" s="50" t="s">
        <v>75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49">
        <f>ПТО!G30</f>
        <v>0</v>
      </c>
      <c r="I212" s="50" t="s">
        <v>75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30300</v>
      </c>
      <c r="I214" s="56" t="s">
        <v>79</v>
      </c>
    </row>
  </sheetData>
  <sheetProtection algorithmName="SHA-512" hashValue="ckTDjAHbPBdyQsxO9+MsfIRGi9cERJjSae06sSKjkOuiQDtJFzvOP7+mvYEBsfC0JSutLXWyE2evYLTK2XWoSA==" saltValue="AwFWZfO97YPWHYyW1OgAv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197</v>
      </c>
      <c r="G1" s="101">
        <f>15473.46</f>
        <v>15473.46</v>
      </c>
    </row>
    <row r="2" spans="1:12" ht="18.75" customHeight="1">
      <c r="A2" s="154" t="s">
        <v>181</v>
      </c>
      <c r="B2" s="139" t="s">
        <v>182</v>
      </c>
      <c r="C2" s="139">
        <v>12</v>
      </c>
      <c r="D2" s="155">
        <v>18000</v>
      </c>
      <c r="E2" s="127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73</v>
      </c>
      <c r="B3" s="139" t="s">
        <v>183</v>
      </c>
      <c r="C3" s="139">
        <v>1</v>
      </c>
      <c r="D3" s="118">
        <v>4100</v>
      </c>
      <c r="E3" s="127" t="s">
        <v>202</v>
      </c>
      <c r="F3" s="30"/>
      <c r="G3" s="30"/>
      <c r="L3" s="33" t="str">
        <f t="shared" si="0"/>
        <v>ТР</v>
      </c>
    </row>
    <row r="4" spans="1:12" ht="30" customHeight="1">
      <c r="A4" s="132" t="s">
        <v>198</v>
      </c>
      <c r="B4" s="133" t="s">
        <v>185</v>
      </c>
      <c r="C4" s="134">
        <v>1</v>
      </c>
      <c r="D4" s="135">
        <v>6780</v>
      </c>
      <c r="E4" s="136" t="s">
        <v>199</v>
      </c>
      <c r="F4" s="30"/>
      <c r="G4" s="30"/>
      <c r="L4" s="33" t="str">
        <f t="shared" si="0"/>
        <v>ТР</v>
      </c>
    </row>
    <row r="5" spans="1:12" ht="18.75" customHeight="1">
      <c r="A5" s="124" t="s">
        <v>200</v>
      </c>
      <c r="B5" s="121" t="s">
        <v>185</v>
      </c>
      <c r="C5" s="122">
        <v>1</v>
      </c>
      <c r="D5" s="123">
        <v>1599</v>
      </c>
      <c r="E5" s="137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203</v>
      </c>
      <c r="B6" s="141" t="s">
        <v>185</v>
      </c>
      <c r="C6" s="141">
        <v>1</v>
      </c>
      <c r="D6" s="140">
        <v>6643</v>
      </c>
      <c r="E6" s="128" t="s">
        <v>205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204</v>
      </c>
      <c r="B7" s="144" t="s">
        <v>185</v>
      </c>
      <c r="C7" s="145">
        <v>1</v>
      </c>
      <c r="D7" s="46">
        <v>6000</v>
      </c>
      <c r="E7" s="146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44" t="s">
        <v>207</v>
      </c>
      <c r="B8" s="147" t="s">
        <v>185</v>
      </c>
      <c r="C8" s="148">
        <v>1</v>
      </c>
      <c r="D8" s="43">
        <v>3762</v>
      </c>
      <c r="E8" s="44" t="s">
        <v>209</v>
      </c>
      <c r="F8" s="45"/>
      <c r="G8" s="45"/>
      <c r="K8" s="43"/>
      <c r="L8" s="33" t="str">
        <f t="shared" si="0"/>
        <v>ТР</v>
      </c>
    </row>
    <row r="9" spans="1:12">
      <c r="A9" s="149" t="s">
        <v>210</v>
      </c>
      <c r="B9" s="141" t="s">
        <v>185</v>
      </c>
      <c r="C9" s="122">
        <v>1</v>
      </c>
      <c r="D9" s="123">
        <v>1234.8</v>
      </c>
      <c r="E9" s="150" t="s">
        <v>211</v>
      </c>
      <c r="F9" s="44"/>
      <c r="G9" s="44"/>
      <c r="K9" s="43"/>
      <c r="L9" s="33" t="str">
        <f t="shared" si="0"/>
        <v>ТР</v>
      </c>
    </row>
    <row r="10" spans="1:12">
      <c r="A10" s="152" t="s">
        <v>208</v>
      </c>
      <c r="B10" s="141" t="s">
        <v>185</v>
      </c>
      <c r="C10" s="122">
        <v>1</v>
      </c>
      <c r="D10" s="123">
        <v>4198</v>
      </c>
      <c r="E10" s="153" t="s">
        <v>212</v>
      </c>
      <c r="L10" s="33" t="str">
        <f t="shared" si="0"/>
        <v>ТР</v>
      </c>
    </row>
    <row r="11" spans="1:12" ht="94.5">
      <c r="A11" s="125"/>
      <c r="B11" s="126"/>
      <c r="C11" s="121"/>
      <c r="D11" s="128"/>
      <c r="E11" s="127"/>
      <c r="F11" s="111" t="s">
        <v>193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77</v>
      </c>
      <c r="G14" s="114">
        <v>18000</v>
      </c>
      <c r="L14" s="33">
        <f t="shared" si="0"/>
        <v>0</v>
      </c>
    </row>
    <row r="15" spans="1:12" ht="15.75">
      <c r="A15" s="30"/>
      <c r="F15" s="7" t="s">
        <v>214</v>
      </c>
      <c r="G15" s="156">
        <v>7000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13"/>
      <c r="L18" s="33">
        <f t="shared" si="0"/>
        <v>0</v>
      </c>
    </row>
    <row r="19" spans="1:12" ht="15.75">
      <c r="A19" s="30"/>
      <c r="F19" s="119"/>
      <c r="G19" s="120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142784.76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142784.76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54137.88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54137.88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43057.08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43057.08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37991.519999999997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37991.519999999997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12347.28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12347.28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54454.559999999998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54454.559999999998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180</v>
      </c>
      <c r="B46" s="38">
        <v>126321.84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126321.84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9"/>
      <c r="C47" s="130"/>
      <c r="D47" s="48"/>
      <c r="E47" s="129">
        <v>585.29999999999995</v>
      </c>
      <c r="F47" s="129">
        <v>305.7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1" t="s">
        <v>186</v>
      </c>
      <c r="F52" s="131" t="s">
        <v>187</v>
      </c>
      <c r="G52" s="131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1">
        <v>35.896999999999998</v>
      </c>
      <c r="F53" s="129">
        <v>2638.3</v>
      </c>
      <c r="G53" s="131">
        <v>3.48</v>
      </c>
      <c r="H53" s="131">
        <f>G53*E47/F53</f>
        <v>0.77202895804116278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1"/>
      <c r="F54" s="131" t="s">
        <v>189</v>
      </c>
      <c r="G54" s="131" t="s">
        <v>190</v>
      </c>
      <c r="H54" s="131">
        <f>H53*48.3</f>
        <v>37.288998673388157</v>
      </c>
    </row>
    <row r="55" spans="5:16">
      <c r="E55" s="131"/>
      <c r="F55" s="131">
        <v>1.17</v>
      </c>
      <c r="G55" s="131">
        <v>1.23</v>
      </c>
      <c r="H55" s="131"/>
    </row>
    <row r="56" spans="5:16">
      <c r="E56" s="131"/>
      <c r="F56" s="131"/>
      <c r="G56" s="131"/>
      <c r="H56" s="131"/>
    </row>
    <row r="57" spans="5:16">
      <c r="E57" s="131"/>
      <c r="F57" s="131"/>
      <c r="G57" s="131"/>
      <c r="H57" s="131"/>
    </row>
    <row r="58" spans="5:16">
      <c r="E58" s="131" t="s">
        <v>191</v>
      </c>
      <c r="F58" s="131"/>
      <c r="G58" s="131"/>
      <c r="H58" s="131"/>
    </row>
    <row r="59" spans="5:16">
      <c r="E59" s="131">
        <v>0.59599999999999997</v>
      </c>
      <c r="F59" s="129">
        <v>2638.3</v>
      </c>
      <c r="G59" s="131">
        <v>7.4999999999999997E-2</v>
      </c>
      <c r="H59" s="131">
        <f>G59*F47</f>
        <v>22.927499999999998</v>
      </c>
    </row>
    <row r="60" spans="5:16">
      <c r="E60" s="131"/>
      <c r="F60" s="131" t="s">
        <v>189</v>
      </c>
      <c r="G60" s="131" t="s">
        <v>190</v>
      </c>
      <c r="H60" s="131">
        <f>H59/F59</f>
        <v>8.6902550885039603E-3</v>
      </c>
    </row>
    <row r="61" spans="5:16">
      <c r="E61" s="131"/>
      <c r="F61" s="131">
        <v>12.94</v>
      </c>
      <c r="G61" s="131">
        <v>13.45</v>
      </c>
      <c r="H61" s="131">
        <f>H60*48.3</f>
        <v>0.41973932077474124</v>
      </c>
    </row>
    <row r="62" spans="5:16">
      <c r="E62" s="131" t="s">
        <v>192</v>
      </c>
      <c r="F62" s="131"/>
      <c r="G62" s="131"/>
      <c r="H62" s="131"/>
    </row>
    <row r="63" spans="5:16">
      <c r="E63" s="131">
        <v>0.59599999999999997</v>
      </c>
      <c r="F63" s="129">
        <v>2638.3</v>
      </c>
      <c r="G63" s="131">
        <v>7.4999999999999997E-2</v>
      </c>
      <c r="H63" s="131">
        <f>G63*F47</f>
        <v>22.927499999999998</v>
      </c>
    </row>
    <row r="64" spans="5:16">
      <c r="E64" s="131"/>
      <c r="F64" s="131" t="s">
        <v>189</v>
      </c>
      <c r="G64" s="131" t="s">
        <v>190</v>
      </c>
      <c r="H64" s="131">
        <f>H63/F63</f>
        <v>8.6902550885039603E-3</v>
      </c>
    </row>
    <row r="65" spans="4:13" ht="18.75" customHeight="1">
      <c r="E65" s="131"/>
      <c r="F65" s="131">
        <v>15.73</v>
      </c>
      <c r="G65" s="131">
        <v>16.350000000000001</v>
      </c>
      <c r="H65" s="131">
        <f>H64*48.3</f>
        <v>0.41973932077474124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fpD8RGmXt+3S8Q0QRlAec94ReaBhrXMAtUYjt6LA6SDyFlCgBOKKEjCvvlfYZ7HX4Zx5dA7RjHIRsv8Av3q7vw==" saltValue="fp0frAqxpEaAN+aanCpM2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7" sqref="F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2649.5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344721.29999999993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600270.72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f>14.88*12*F1</f>
        <v>473094.72000000003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F1*4*12</f>
        <v>127176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545292.40000000014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545292.40000000014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545292.40000000014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399699.61999999976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8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8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8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8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7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7"/>
      <c r="N26" s="63"/>
    </row>
    <row r="27" spans="1:15" ht="18.75" customHeight="1">
      <c r="A27" s="70" t="s">
        <v>107</v>
      </c>
      <c r="B27" s="75" t="s">
        <v>4</v>
      </c>
      <c r="C27" s="86">
        <v>235841.27</v>
      </c>
      <c r="D27" s="81" t="s">
        <v>60</v>
      </c>
      <c r="E27" s="64"/>
      <c r="F27" s="64"/>
      <c r="G27" s="64"/>
      <c r="H27" s="64"/>
      <c r="I27" s="64"/>
      <c r="J27" s="64"/>
      <c r="M27" s="187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7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7"/>
      <c r="N29" s="63"/>
    </row>
    <row r="30" spans="1:15" ht="18.75" customHeight="1">
      <c r="A30" s="70" t="s">
        <v>110</v>
      </c>
      <c r="B30" s="75" t="s">
        <v>18</v>
      </c>
      <c r="C30" s="86">
        <f>C27+72522.53</f>
        <v>308363.8</v>
      </c>
      <c r="D30" s="81" t="s">
        <v>66</v>
      </c>
      <c r="E30" s="64"/>
      <c r="F30" s="64"/>
      <c r="G30" s="64"/>
      <c r="H30" s="64"/>
      <c r="I30" s="64"/>
      <c r="J30" s="64"/>
      <c r="M30" s="187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7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7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7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7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174161.31999999998</v>
      </c>
      <c r="F37" s="94" t="s">
        <v>169</v>
      </c>
      <c r="G37" s="66"/>
      <c r="H37" s="66"/>
      <c r="I37" s="66"/>
      <c r="L37" s="63"/>
      <c r="M37" s="186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137782.4076297686</v>
      </c>
      <c r="D38" s="94" t="s">
        <v>167</v>
      </c>
      <c r="E38" s="68"/>
      <c r="G38" s="67"/>
      <c r="H38" s="67"/>
      <c r="L38" s="63"/>
      <c r="M38" s="186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151483.84</v>
      </c>
      <c r="D39" s="94" t="s">
        <v>168</v>
      </c>
      <c r="E39" s="68"/>
      <c r="G39" s="67"/>
      <c r="H39" s="67"/>
      <c r="L39" s="63"/>
      <c r="M39" s="186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22677.479999999981</v>
      </c>
      <c r="D40" s="80" t="s">
        <v>59</v>
      </c>
      <c r="E40" s="151"/>
      <c r="G40" s="67"/>
      <c r="H40" s="67"/>
      <c r="L40" s="63"/>
      <c r="M40" s="186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174161.31999999998</v>
      </c>
      <c r="D41" s="80" t="s">
        <v>59</v>
      </c>
      <c r="E41" s="151"/>
      <c r="G41" s="67"/>
      <c r="H41" s="67"/>
      <c r="L41" s="63"/>
      <c r="M41" s="186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174161.31999999998</v>
      </c>
      <c r="D42" s="80" t="s">
        <v>59</v>
      </c>
      <c r="E42" s="151"/>
      <c r="G42" s="67"/>
      <c r="H42" s="67"/>
      <c r="L42" s="63"/>
      <c r="M42" s="186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6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6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57379.29</v>
      </c>
      <c r="F45" s="94" t="s">
        <v>169</v>
      </c>
      <c r="G45" s="66"/>
      <c r="H45" s="66"/>
      <c r="L45" s="63"/>
      <c r="M45" s="186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3825.6635325854522</v>
      </c>
      <c r="D46" s="94" t="s">
        <v>170</v>
      </c>
      <c r="E46" s="68"/>
      <c r="G46" s="67"/>
      <c r="H46" s="67"/>
      <c r="L46" s="63"/>
      <c r="M46" s="186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44565.23000000001</v>
      </c>
      <c r="D47" s="94" t="s">
        <v>168</v>
      </c>
      <c r="E47" s="68"/>
      <c r="G47" s="67"/>
      <c r="H47" s="67"/>
      <c r="L47" s="63"/>
      <c r="M47" s="186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12814.05999999999</v>
      </c>
      <c r="D48" s="80" t="s">
        <v>59</v>
      </c>
      <c r="E48" s="68"/>
      <c r="G48" s="67"/>
      <c r="H48" s="67"/>
      <c r="L48" s="63"/>
      <c r="M48" s="186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57379.29</v>
      </c>
      <c r="D49" s="80" t="s">
        <v>59</v>
      </c>
      <c r="E49" s="68"/>
      <c r="G49" s="67"/>
      <c r="H49" s="67"/>
      <c r="L49" s="63"/>
      <c r="M49" s="186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57379.29</v>
      </c>
      <c r="D50" s="80" t="s">
        <v>59</v>
      </c>
      <c r="E50" s="68"/>
      <c r="G50" s="67"/>
      <c r="H50" s="67"/>
      <c r="L50" s="63"/>
      <c r="M50" s="186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6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6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110118.65000000002</v>
      </c>
      <c r="F53" s="94" t="s">
        <v>169</v>
      </c>
      <c r="G53" s="66"/>
      <c r="H53" s="66"/>
      <c r="L53" s="63"/>
      <c r="M53" s="186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6615.8805715677536</v>
      </c>
      <c r="D54" s="94" t="s">
        <v>170</v>
      </c>
      <c r="E54" s="69"/>
      <c r="F54" s="89"/>
      <c r="G54" s="64"/>
      <c r="H54" s="64"/>
      <c r="L54" s="63"/>
      <c r="M54" s="186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81294.430000000008</v>
      </c>
      <c r="D55" s="94" t="s">
        <v>168</v>
      </c>
      <c r="E55" s="69"/>
      <c r="G55" s="64"/>
      <c r="H55" s="64"/>
      <c r="L55" s="63"/>
      <c r="M55" s="186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28824.220000000016</v>
      </c>
      <c r="D56" s="80" t="s">
        <v>59</v>
      </c>
      <c r="E56" s="69"/>
      <c r="G56" s="64"/>
      <c r="H56" s="64"/>
      <c r="L56" s="63"/>
      <c r="M56" s="186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110118.65000000002</v>
      </c>
      <c r="D57" s="80" t="s">
        <v>59</v>
      </c>
      <c r="E57" s="69"/>
      <c r="G57" s="64"/>
      <c r="H57" s="64"/>
      <c r="L57" s="63"/>
      <c r="M57" s="186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110118.65000000002</v>
      </c>
      <c r="D58" s="80" t="s">
        <v>59</v>
      </c>
      <c r="E58" s="69"/>
      <c r="G58" s="64"/>
      <c r="H58" s="64"/>
      <c r="L58" s="63"/>
      <c r="M58" s="186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6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6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109013.62000000002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214.49032904845086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100806.84999999999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8206.7700000000332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109013.62000000002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109013.62000000002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/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/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/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/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2023-03-30T08:30:44Z</dcterms:modified>
</cp:coreProperties>
</file>