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3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G102" i="1"/>
  <c r="J101" i="1"/>
  <c r="J96" i="1"/>
  <c r="J95" i="1"/>
  <c r="A100" i="1"/>
  <c r="A96" i="1"/>
  <c r="G94" i="1"/>
  <c r="D94" i="1"/>
  <c r="A94" i="1"/>
  <c r="K94" i="1"/>
  <c r="A114" i="1" l="1"/>
  <c r="A105" i="1"/>
  <c r="A99" i="1"/>
  <c r="A95" i="1"/>
  <c r="F110" i="1"/>
  <c r="A11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F102" i="1"/>
  <c r="D110" i="1"/>
  <c r="A112" i="1"/>
  <c r="A141" i="1"/>
  <c r="F134" i="1"/>
  <c r="A137" i="1"/>
  <c r="A106" i="1"/>
  <c r="A138" i="1"/>
  <c r="A97" i="1"/>
  <c r="A101" i="1"/>
  <c r="A102" i="1"/>
  <c r="A103" i="1"/>
  <c r="A107" i="1"/>
  <c r="A134" i="1"/>
  <c r="A135" i="1"/>
  <c r="A139" i="1"/>
  <c r="F94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F170" i="1"/>
  <c r="H187" i="1"/>
  <c r="F175" i="1"/>
  <c r="H166" i="1"/>
  <c r="F165" i="1"/>
  <c r="F177" i="1"/>
  <c r="H170" i="1"/>
  <c r="H164" i="1"/>
  <c r="F187" i="1"/>
  <c r="H182" i="1"/>
  <c r="H177" i="1"/>
  <c r="F179" i="1"/>
  <c r="F167" i="1"/>
  <c r="F181" i="1"/>
  <c r="F171" i="1"/>
  <c r="F168" i="1"/>
  <c r="H184" i="1"/>
  <c r="F178" i="1"/>
  <c r="F184" i="1"/>
  <c r="H167" i="1"/>
  <c r="F172" i="1"/>
  <c r="H168" i="1"/>
  <c r="F173" i="1"/>
  <c r="F176" i="1"/>
  <c r="H186" i="1"/>
  <c r="H172" i="1"/>
  <c r="H179" i="1"/>
  <c r="H178" i="1"/>
  <c r="H165" i="1"/>
  <c r="H171" i="1"/>
  <c r="F180" i="1"/>
  <c r="H176" i="1"/>
  <c r="H173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<sst xmlns="http://schemas.openxmlformats.org/spreadsheetml/2006/main" count="550" uniqueCount="200">
  <si>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</si>
  <si>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</si>
  <si>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</si>
  <si>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</si>
  <si>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</si>
  <si>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</si>
  <si>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</si>
  <si>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</si>
  <si>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</si>
  <si>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</si>
  <si>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</si>
  <si>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</si>
  <si>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</si>
  <si>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</si>
  <si>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</si>
  <si>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</si>
  <si>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</si>
  <si>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</si>
  <si>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</si>
  <si>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</si>
  <si>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</si>
  <si>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</si>
  <si>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</si>
  <si>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</si>
  <si>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</si>
  <si>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</si>
  <si>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</si>
  <si>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</si>
  <si>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</si>
  <si>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</si>
  <si>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</si>
  <si>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</si>
  <si>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</si>
  <si>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</si>
  <si>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</si>
  <si>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</si>
  <si>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</si>
  <si>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</si>
  <si>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</si>
  <si>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</si>
  <si>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</si>
  <si>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</si>
  <si>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</si>
  <si>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</si>
  <si>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</si>
  <si>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</si>
  <si>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</si>
  <si>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</si>
  <si>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</si>
  <si>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</si>
  <si>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</si>
  <si>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</si>
  <si>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</si>
  <si>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</si>
  <si>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</si>
  <si>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</si>
  <si>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</si>
  <si>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</si>
  <si>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</si>
  <si>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</si>
  <si>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</si>
  <si>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</si>
  <si>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</si>
  <si>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</si>
  <si>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</si>
  <si>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</si>
  <si>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</si>
  <si>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</si>
  <si>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</si>
  <si>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</si>
  <si>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</si>
  <si>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</si>
  <si>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</si>
  <si>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</si>
  <si>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</si>
  <si>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</si>
  <si>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</si>
  <si>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</si>
  <si>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</si>
  <si>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</si>
  <si>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</si>
  <si>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</si>
  <si>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</si>
  <si>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</si>
  <si>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</si>
  <si>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</si>
  <si>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</si>
  <si>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</si>
  <si>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</si>
  <si>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</si>
  <si>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</si>
  <si>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</si>
  <si>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</si>
  <si>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</si>
  <si>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</si>
  <si>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</si>
  <si>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</si>
  <si>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</si>
  <si>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</si>
  <si>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</si>
  <si>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</si>
  <si>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</si>
  <si>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</si>
  <si>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</si>
  <si>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</si>
  <si>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</si>
  <si>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</si>
  <si>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</si>
  <si>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</si>
  <si>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</si>
  <si>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</si>
  <si>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</si>
  <si>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</si>
  <si>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</si>
  <si>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</si>
  <si>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</si>
  <si>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</si>
  <si>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</si>
  <si>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</si>
  <si>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</si>
  <si>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</si>
  <si>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</si>
  <si>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</si>
  <si>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</si>
  <si>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</si>
  <si>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</si>
  <si>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</si>
  <si>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</si>
  <si>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</si>
  <si>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</si>
  <si>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</si>
  <si>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</si>
  <si>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</si>
  <si>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</si>
  <si>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</si>
  <si>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</si>
  <si>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</si>
  <si>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</si>
  <si>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</si>
  <si>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</si>
  <si>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</si>
  <si>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</si>
  <si>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</si>
  <si>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</si>
  <si>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</si>
  <si>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</si>
  <si>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</si>
  <si>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</si>
  <si>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</si>
  <si>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</si>
  <si>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</si>
  <si>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</si>
  <si>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</si>
  <si>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</si>
  <si>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</si>
  <si>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</si>
  <si>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</si>
  <si>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</si>
  <si>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</si>
  <si>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</si>
  <si>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</si>
  <si>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</si>
  <si>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</si>
  <si>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</si>
  <si>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</si>
  <si>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</si>
  <si>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</si>
  <si>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</si>
  <si>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</si>
  <si>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</si>
  <si>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</si>
  <si>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</si>
  <si>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</si>
  <si>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</si>
  <si>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</si>
  <si>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</si>
  <si>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</si>
  <si>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</si>
  <si>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Чернышевского, 17А</t>
  </si>
  <si>
    <t>Отчет об исполнении договора управления многоквартирного дома 
Чернышевского, 17А в части текущего ремонта</t>
  </si>
  <si>
    <t>ежегодно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</si>
  <si>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</si>
  <si>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</si>
  <si>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</si>
  <si>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</si>
  <si>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</si>
  <si>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</si>
  <si>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</si>
  <si>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</si>
  <si>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</si>
  <si>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</si>
  <si>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замена насосной станции на ХВС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</si>
  <si>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</si>
  <si>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</si>
  <si>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</si>
  <si>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</si>
  <si>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</si>
  <si>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разово</t>
  </si>
  <si>
    <t>счет №5080 от 05.07.2023</t>
  </si>
  <si>
    <t>Приобретение и замена шаровых кранов (Ду 15-3 шт., 50-2 шт., 65-4 шт.) и манометров (7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</si>
</sst>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31" fillId="0" borderId="0"/>
    <xf numFmtId="0" fontId="3" fillId="0" borderId="0"/>
    <xf numFmtId="0" fontId="3" fillId="0" borderId="0"/>
  </cellStyleXfs>
  <cellXfs count="192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22" fillId="0" borderId="0" xfId="0" applyNumberFormat="1" applyFont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14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0" fillId="0" borderId="0" xfId="6" applyFont="1" applyFill="1" applyBorder="1" applyAlignment="1">
      <alignment wrapText="1"/>
    </xf>
    <xf numFmtId="0" fontId="10" fillId="0" borderId="0" xfId="6" applyFont="1" applyFill="1" applyBorder="1" applyAlignment="1">
      <alignment horizontal="center"/>
    </xf>
    <xf numFmtId="1" fontId="10" fillId="0" borderId="0" xfId="6" applyNumberFormat="1" applyFill="1" applyBorder="1" applyAlignment="1">
      <alignment horizontal="center"/>
    </xf>
    <xf numFmtId="4" fontId="30" fillId="0" borderId="0" xfId="6" applyNumberFormat="1" applyFont="1" applyFill="1" applyBorder="1" applyAlignment="1"/>
    <xf numFmtId="0" fontId="12" fillId="0" borderId="0" xfId="2" applyFont="1" applyFill="1" applyBorder="1" applyAlignment="1"/>
    <xf numFmtId="2" fontId="0" fillId="0" borderId="0" xfId="0" applyNumberFormat="1" applyFill="1" applyBorder="1"/>
    <xf numFmtId="0" fontId="11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7" fillId="0" borderId="0" xfId="2" applyFont="1" applyFill="1" applyBorder="1" applyAlignment="1"/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2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5" fillId="0" borderId="0" xfId="2" applyFont="1" applyFill="1" applyBorder="1" applyAlignment="1"/>
    <xf numFmtId="4" fontId="30" fillId="0" borderId="0" xfId="2" applyNumberFormat="1" applyFont="1" applyFill="1" applyBorder="1" applyAlignment="1">
      <alignment horizontal="center"/>
    </xf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4" fillId="0" borderId="0" xfId="4" applyFont="1" applyFill="1" applyBorder="1" applyAlignment="1">
      <alignment horizontal="center"/>
    </xf>
    <xf numFmtId="0" fontId="23" fillId="0" borderId="0" xfId="8" applyFont="1"/>
    <xf numFmtId="4" fontId="23" fillId="0" borderId="0" xfId="8" applyNumberFormat="1" applyFont="1" applyAlignment="1">
      <alignment horizontal="right"/>
    </xf>
    <xf numFmtId="0" fontId="30" fillId="6" borderId="0" xfId="5" applyFont="1" applyFill="1" applyBorder="1" applyAlignment="1"/>
    <xf numFmtId="0" fontId="16" fillId="6" borderId="0" xfId="5" applyFill="1" applyBorder="1" applyAlignment="1">
      <alignment horizontal="center"/>
    </xf>
    <xf numFmtId="4" fontId="16" fillId="6" borderId="0" xfId="5" applyNumberFormat="1" applyFill="1" applyBorder="1" applyAlignment="1"/>
    <xf numFmtId="0" fontId="0" fillId="6" borderId="0" xfId="0" applyFill="1" applyBorder="1"/>
    <xf numFmtId="4" fontId="0" fillId="6" borderId="0" xfId="0" applyNumberFormat="1" applyFill="1"/>
    <xf numFmtId="0" fontId="2" fillId="6" borderId="0" xfId="5" applyFont="1" applyFill="1" applyBorder="1" applyAlignment="1">
      <alignment horizontal="center"/>
    </xf>
    <xf numFmtId="0" fontId="1" fillId="6" borderId="0" xfId="5" applyFon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10" fillId="0" borderId="0" xfId="6" applyNumberFormat="1" applyFill="1" applyBorder="1" applyAlignment="1">
      <alignment horizontal="center"/>
    </xf>
    <xf numFmtId="4" fontId="10" fillId="0" borderId="0" xfId="6" applyNumberFormat="1" applyFill="1" applyBorder="1" applyAlignment="1"/>
    <xf numFmtId="4" fontId="0" fillId="0" borderId="0" xfId="0" applyNumberFormat="1" applyFill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2 2" xfId="11"/>
    <cellStyle name="Обычный 2 2 3" xfId="18"/>
    <cellStyle name="Обычный 2 2 4" xfId="17"/>
    <cellStyle name="Обычный 2 2 5" xfId="19"/>
    <cellStyle name="Обычный 2 2 6" xfId="21"/>
    <cellStyle name="Обычный 2 2 7" xfId="9"/>
    <cellStyle name="Обычный 2 3" xfId="16"/>
    <cellStyle name="Обычный 2 4" xfId="20"/>
    <cellStyle name="Обычный 2 5" xfId="7"/>
    <cellStyle name="Обычный 2 5 2" xfId="15"/>
    <cellStyle name="Обычный 2 6" xfId="22"/>
    <cellStyle name="Обычный 2 7" xfId="23"/>
    <cellStyle name="Обычный 3" xfId="2"/>
    <cellStyle name="Обычный 3 2" xfId="10"/>
    <cellStyle name="Обычный 4" xfId="4"/>
    <cellStyle name="Обычный 4 2" xfId="12"/>
    <cellStyle name="Обычный 5" xfId="5"/>
    <cellStyle name="Обычный 5 2" xfId="6"/>
    <cellStyle name="Обычный 5 2 2" xfId="14"/>
    <cellStyle name="Обычный 5 3" xfId="13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8" t="s">
        <v>178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83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84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137892.57</v>
      </c>
      <c r="K10" s="109"/>
      <c r="L10" s="179"/>
      <c r="M10" s="109"/>
      <c r="N10" s="109"/>
      <c r="O10" s="70" t="s">
        <v>85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580203.772</v>
      </c>
      <c r="K11" s="109"/>
      <c r="L11" s="179"/>
      <c r="M11" s="109"/>
      <c r="N11" s="109"/>
      <c r="O11" s="70" t="s">
        <v>86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444436.9</v>
      </c>
      <c r="K12" s="109"/>
      <c r="L12" s="179"/>
      <c r="M12" s="109"/>
      <c r="N12" s="109"/>
      <c r="O12" s="70" t="s">
        <v>87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135766.872</v>
      </c>
      <c r="K13" s="109"/>
      <c r="L13" s="179"/>
      <c r="M13" s="109"/>
      <c r="N13" s="109"/>
      <c r="O13" s="70" t="s">
        <v>88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89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606555.89</v>
      </c>
      <c r="K15" s="109"/>
      <c r="L15" s="179"/>
      <c r="M15" s="109"/>
      <c r="N15" s="109"/>
      <c r="O15" s="70" t="s">
        <v>90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606555.89</v>
      </c>
      <c r="K16" s="109"/>
      <c r="L16" s="179"/>
      <c r="M16" s="109"/>
      <c r="N16" s="109"/>
      <c r="O16" s="70" t="s">
        <v>91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92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93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94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95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606555.89</v>
      </c>
      <c r="K21" s="109"/>
      <c r="L21" s="179"/>
      <c r="M21" s="109"/>
      <c r="N21" s="109"/>
      <c r="O21" s="70" t="s">
        <v>96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97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98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111540.45199999993</v>
      </c>
      <c r="K24" s="109"/>
      <c r="L24" s="179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141209.04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54134.879999999997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42391.32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34371.360000000001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11457.12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53848.44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3"/>
      <c r="C35" s="163"/>
      <c r="D35" s="163"/>
      <c r="E35" s="163"/>
      <c r="F35" s="168">
        <f>VLOOKUP(A35,ПТО!$A$39:$D$53,2,FALSE)</f>
        <v>114284.76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8">
        <f>VLOOKUP(A43,ПТО!$A$2:$D$31,4,FALSE)</f>
        <v>8100</v>
      </c>
      <c r="G43" s="168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0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63" t="str">
        <f>ПТО!A3</f>
        <v>Приобретение и замена шаровых кранов (Ду 15-3 шт., 50-2 шт., 65-4 шт.) и манометров (7 шт.).</v>
      </c>
      <c r="B44" s="163"/>
      <c r="C44" s="163"/>
      <c r="D44" s="163"/>
      <c r="E44" s="163"/>
      <c r="F44" s="168">
        <f>VLOOKUP(A44,ПТО!$A$2:$D$31,4,FALSE)</f>
        <v>17706.849999999999</v>
      </c>
      <c r="G44" s="168"/>
      <c r="H44" s="25" t="str">
        <f>VLOOKUP(A44,ПТО!$A$2:$D$31,2,FALSE)</f>
        <v>разово</v>
      </c>
      <c r="I44" s="164">
        <f>VLOOKUP(A44,ПТО!$A$2:$D$31,3,FALSE)</f>
        <v>1</v>
      </c>
      <c r="J44" s="164"/>
      <c r="K44" s="109"/>
      <c r="L44" s="180"/>
      <c r="M44" s="115"/>
      <c r="N44" s="109"/>
      <c r="O44" s="23" t="str">
        <f t="shared" si="1"/>
        <v>Приобретение и замена шаровых кранов (Ду 15-3 шт., 50-2 шт., 65-4 шт.) и манометров (7 шт.).</v>
      </c>
      <c r="R44" s="22" t="s">
        <v>72</v>
      </c>
    </row>
    <row r="45" spans="1:18" ht="51" hidden="1" customHeight="1" outlineLevel="1">
      <c r="A45" s="163">
        <f>ПТО!A4</f>
        <v>0</v>
      </c>
      <c r="B45" s="163"/>
      <c r="C45" s="163"/>
      <c r="D45" s="163"/>
      <c r="E45" s="163"/>
      <c r="F45" s="168" t="e">
        <f>VLOOKUP(A45,ПТО!$A$2:$D$31,4,FALSE)</f>
        <v>#N/A</v>
      </c>
      <c r="G45" s="168"/>
      <c r="H45" s="25" t="e">
        <f>VLOOKUP(A45,ПТО!$A$2:$D$31,2,FALSE)</f>
        <v>#N/A</v>
      </c>
      <c r="I45" s="164" t="e">
        <f>VLOOKUP(A45,ПТО!$A$2:$D$31,3,FALSE)</f>
        <v>#N/A</v>
      </c>
      <c r="J45" s="164"/>
      <c r="K45" s="109"/>
      <c r="L45" s="180"/>
      <c r="M45" s="115"/>
      <c r="N45" s="109"/>
      <c r="O45" s="23">
        <f t="shared" si="1"/>
        <v>0</v>
      </c>
      <c r="R45" s="22" t="s">
        <v>72</v>
      </c>
    </row>
    <row r="46" spans="1:18" ht="51" hidden="1" customHeight="1" outlineLevel="1">
      <c r="A46" s="163">
        <f>ПТО!A5</f>
        <v>0</v>
      </c>
      <c r="B46" s="163"/>
      <c r="C46" s="163"/>
      <c r="D46" s="163"/>
      <c r="E46" s="163"/>
      <c r="F46" s="168" t="e">
        <f>VLOOKUP(A46,ПТО!$A$2:$D$31,4,FALSE)</f>
        <v>#N/A</v>
      </c>
      <c r="G46" s="168"/>
      <c r="H46" s="25" t="e">
        <f>VLOOKUP(A46,ПТО!$A$2:$D$31,2,FALSE)</f>
        <v>#N/A</v>
      </c>
      <c r="I46" s="164" t="e">
        <f>VLOOKUP(A46,ПТО!$A$2:$D$31,3,FALSE)</f>
        <v>#N/A</v>
      </c>
      <c r="J46" s="164"/>
      <c r="K46" s="109"/>
      <c r="L46" s="180"/>
      <c r="M46" s="115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63">
        <f>ПТО!A6</f>
        <v>0</v>
      </c>
      <c r="B47" s="163"/>
      <c r="C47" s="163"/>
      <c r="D47" s="163"/>
      <c r="E47" s="163"/>
      <c r="F47" s="168" t="e">
        <f>VLOOKUP(A47,ПТО!$A$2:$D$31,4,FALSE)</f>
        <v>#N/A</v>
      </c>
      <c r="G47" s="168"/>
      <c r="H47" s="25" t="e">
        <f>VLOOKUP(A47,ПТО!$A$2:$D$31,2,FALSE)</f>
        <v>#N/A</v>
      </c>
      <c r="I47" s="164" t="e">
        <f>VLOOKUP(A47,ПТО!$A$2:$D$31,3,FALSE)</f>
        <v>#N/A</v>
      </c>
      <c r="J47" s="164"/>
      <c r="K47" s="109"/>
      <c r="L47" s="180"/>
      <c r="M47" s="115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63">
        <f>ПТО!A7</f>
        <v>0</v>
      </c>
      <c r="B48" s="163"/>
      <c r="C48" s="163"/>
      <c r="D48" s="163"/>
      <c r="E48" s="163"/>
      <c r="F48" s="168" t="e">
        <f>VLOOKUP(A48,ПТО!$A$2:$D$31,4,FALSE)</f>
        <v>#N/A</v>
      </c>
      <c r="G48" s="168"/>
      <c r="H48" s="25" t="e">
        <f>VLOOKUP(A48,ПТО!$A$2:$D$31,2,FALSE)</f>
        <v>#N/A</v>
      </c>
      <c r="I48" s="164" t="e">
        <f>VLOOKUP(A48,ПТО!$A$2:$D$31,3,FALSE)</f>
        <v>#N/A</v>
      </c>
      <c r="J48" s="164"/>
      <c r="K48" s="109"/>
      <c r="L48" s="180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63">
        <f>ПТО!A8</f>
        <v>0</v>
      </c>
      <c r="B49" s="163"/>
      <c r="C49" s="163"/>
      <c r="D49" s="163"/>
      <c r="E49" s="163"/>
      <c r="F49" s="168" t="e">
        <f>VLOOKUP(A49,ПТО!$A$2:$D$31,4,FALSE)</f>
        <v>#N/A</v>
      </c>
      <c r="G49" s="168"/>
      <c r="H49" s="25" t="e">
        <f>VLOOKUP(A49,ПТО!$A$2:$D$31,2,FALSE)</f>
        <v>#N/A</v>
      </c>
      <c r="I49" s="164" t="e">
        <f>VLOOKUP(A49,ПТО!$A$2:$D$31,3,FALSE)</f>
        <v>#N/A</v>
      </c>
      <c r="J49" s="164"/>
      <c r="K49" s="109"/>
      <c r="L49" s="180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3">
        <f>ПТО!A9</f>
        <v>0</v>
      </c>
      <c r="B50" s="163"/>
      <c r="C50" s="163"/>
      <c r="D50" s="163"/>
      <c r="E50" s="163"/>
      <c r="F50" s="168" t="e">
        <f>VLOOKUP(A50,ПТО!$A$2:$D$31,4,FALSE)</f>
        <v>#N/A</v>
      </c>
      <c r="G50" s="168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9"/>
      <c r="L50" s="180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0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0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0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0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100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101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102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104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105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82051.92</v>
      </c>
      <c r="K83" s="109"/>
      <c r="L83" s="169"/>
      <c r="M83" s="109"/>
      <c r="N83" s="109"/>
      <c r="O83" s="70" t="s">
        <v>106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107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108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64946.81</v>
      </c>
      <c r="K86" s="109"/>
      <c r="L86" s="169"/>
      <c r="M86" s="109"/>
      <c r="N86" s="109"/>
      <c r="O86" s="70" t="s">
        <v>109</v>
      </c>
    </row>
    <row r="87" spans="1:15" ht="18.75" customHeight="1" outlineLevel="1">
      <c r="A87" s="175" t="s">
        <v>27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110</v>
      </c>
    </row>
    <row r="88" spans="1:15" ht="18.75" customHeight="1" outlineLevel="1">
      <c r="A88" s="175" t="s">
        <v>28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111</v>
      </c>
    </row>
    <row r="89" spans="1:15" ht="18.75" customHeight="1" outlineLevel="1">
      <c r="A89" s="175" t="s">
        <v>29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112</v>
      </c>
    </row>
    <row r="90" spans="1:15" ht="18.75" customHeight="1" outlineLevel="1">
      <c r="A90" s="175" t="s">
        <v>30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4" t="s">
        <v>48</v>
      </c>
      <c r="B93" s="184"/>
      <c r="C93" s="184"/>
      <c r="D93" s="185" t="s">
        <v>49</v>
      </c>
      <c r="E93" s="185"/>
      <c r="F93" s="10" t="s">
        <v>50</v>
      </c>
      <c r="G93" s="184" t="s">
        <v>51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7">
        <f>VLOOKUP("эл",АО,5,FALSE)</f>
        <v>221158.46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162616.49</v>
      </c>
      <c r="L95" s="170"/>
      <c r="O95" s="1" t="s">
        <v>114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236215.2</v>
      </c>
      <c r="L96" s="170"/>
      <c r="O96" s="1" t="s">
        <v>115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116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221158.46</v>
      </c>
      <c r="L98" s="170"/>
      <c r="O98" s="1" t="s">
        <v>117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221158.46</v>
      </c>
      <c r="L99" s="170"/>
      <c r="O99" s="1" t="s">
        <v>118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119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120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115418.08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7921.63</v>
      </c>
      <c r="L103" s="170"/>
      <c r="O103" s="1" t="s">
        <v>123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110460.16</v>
      </c>
      <c r="L104" s="170"/>
      <c r="O104" s="1" t="s">
        <v>124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4957.9199999999983</v>
      </c>
      <c r="L105" s="170"/>
      <c r="O105" s="1" t="s">
        <v>125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115418.08</v>
      </c>
      <c r="L106" s="170"/>
      <c r="O106" s="1" t="s">
        <v>126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115418.08</v>
      </c>
      <c r="L107" s="170"/>
      <c r="O107" s="1" t="s">
        <v>127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128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129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132821.01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7499.77</v>
      </c>
      <c r="L111" s="170"/>
      <c r="O111" s="1" t="s">
        <v>131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135704.41</v>
      </c>
      <c r="L112" s="170"/>
      <c r="O112" s="1" t="s">
        <v>132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0"/>
      <c r="O113" s="1" t="s">
        <v>133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132821.01</v>
      </c>
      <c r="L114" s="170"/>
      <c r="O114" s="1" t="s">
        <v>134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132821.01</v>
      </c>
      <c r="L115" s="170"/>
      <c r="O115" s="1" t="s">
        <v>135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136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137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7">
        <f>VLOOKUP("тко",АО,5,FALSE)</f>
        <v>114344.52</v>
      </c>
      <c r="H118" s="166"/>
      <c r="I118" s="166"/>
      <c r="J118" s="166"/>
      <c r="L118" s="47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211.59</v>
      </c>
      <c r="L119" s="47"/>
      <c r="O119" s="1" t="s">
        <v>139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118467.41</v>
      </c>
      <c r="L120" s="47"/>
      <c r="O120" s="1" t="s">
        <v>140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114344.52</v>
      </c>
      <c r="L122" s="47"/>
      <c r="O122" s="1" t="s">
        <v>142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114344.52</v>
      </c>
      <c r="L123" s="47"/>
      <c r="O123" s="1" t="s">
        <v>143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171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61" t="s">
        <v>174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173</v>
      </c>
    </row>
    <row r="149" spans="1:15" ht="52.5" customHeight="1">
      <c r="A149" s="186" t="s">
        <v>179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88" t="s">
        <v>196</v>
      </c>
      <c r="B154" s="188"/>
      <c r="C154" s="188"/>
      <c r="D154" s="188"/>
      <c r="E154" s="27">
        <f>ПТО!G1</f>
        <v>-38181.660000000003</v>
      </c>
    </row>
    <row r="155" spans="1:15" ht="34.5" customHeight="1">
      <c r="A155" s="187" t="s">
        <v>195</v>
      </c>
      <c r="B155" s="187"/>
      <c r="C155" s="187"/>
      <c r="D155" s="187"/>
      <c r="E155" s="28">
        <f>J13</f>
        <v>135766.872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8100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Приобретение и замена шаровых кранов (Ду 15-3 шт., 50-2 шт., 65-4 шт.) и манометров (7 шт.).</v>
      </c>
      <c r="B159" s="163"/>
      <c r="C159" s="163"/>
      <c r="D159" s="163"/>
      <c r="E159" s="163"/>
      <c r="F159" s="168">
        <f t="shared" si="15"/>
        <v>17706.849999999999</v>
      </c>
      <c r="G159" s="168"/>
      <c r="H159" s="24" t="str">
        <f t="shared" si="16"/>
        <v>разово</v>
      </c>
      <c r="I159" s="164">
        <f t="shared" si="17"/>
        <v>1</v>
      </c>
      <c r="J159" s="164"/>
      <c r="M159" s="22" t="s">
        <v>72</v>
      </c>
      <c r="N159" s="1" t="str">
        <v>Приобретение и замена шаровых кранов (Ду 15-3 шт., 50-2 шт., 65-4 шт.) и манометров (7 шт.).</v>
      </c>
    </row>
    <row r="160" spans="1:15" ht="28.5" hidden="1" customHeight="1">
      <c r="A160" s="163">
        <f t="shared" si="14"/>
        <v>0</v>
      </c>
      <c r="B160" s="163"/>
      <c r="C160" s="163"/>
      <c r="D160" s="163"/>
      <c r="E160" s="163"/>
      <c r="F160" s="168">
        <f t="shared" si="15"/>
        <v>0</v>
      </c>
      <c r="G160" s="168"/>
      <c r="H160" s="24" t="e">
        <f t="shared" si="16"/>
        <v>#N/A</v>
      </c>
      <c r="I160" s="164" t="e">
        <f t="shared" si="17"/>
        <v>#N/A</v>
      </c>
      <c r="J160" s="164"/>
      <c r="M160" s="22" t="s">
        <v>72</v>
      </c>
      <c r="N160" s="1">
        <v>0</v>
      </c>
    </row>
    <row r="161" spans="1:14" ht="28.5" hidden="1" customHeight="1">
      <c r="A161" s="163">
        <f>IF(N161&gt;0,N161,0)</f>
        <v>0</v>
      </c>
      <c r="B161" s="163"/>
      <c r="C161" s="163"/>
      <c r="D161" s="163"/>
      <c r="E161" s="163"/>
      <c r="F161" s="168">
        <f t="shared" si="15"/>
        <v>0</v>
      </c>
      <c r="G161" s="168"/>
      <c r="H161" s="24" t="e">
        <f t="shared" si="16"/>
        <v>#N/A</v>
      </c>
      <c r="I161" s="164" t="e">
        <f t="shared" si="17"/>
        <v>#N/A</v>
      </c>
      <c r="J161" s="164"/>
      <c r="M161" s="22" t="s">
        <v>72</v>
      </c>
      <c r="N161" s="1">
        <v>0</v>
      </c>
    </row>
    <row r="162" spans="1:14" ht="28.5" hidden="1" customHeight="1">
      <c r="A162" s="163">
        <f t="shared" si="14"/>
        <v>0</v>
      </c>
      <c r="B162" s="163"/>
      <c r="C162" s="163"/>
      <c r="D162" s="163"/>
      <c r="E162" s="163"/>
      <c r="F162" s="168">
        <f t="shared" si="15"/>
        <v>0</v>
      </c>
      <c r="G162" s="168"/>
      <c r="H162" s="24" t="e">
        <f t="shared" si="16"/>
        <v>#N/A</v>
      </c>
      <c r="I162" s="164" t="e">
        <f>VLOOKUP(A162,$A$28:$J$72,9,FALSE)</f>
        <v>#N/A</v>
      </c>
      <c r="J162" s="164"/>
      <c r="M162" s="22" t="s">
        <v>72</v>
      </c>
      <c r="N162" s="1">
        <v>0</v>
      </c>
    </row>
    <row r="163" spans="1:14" ht="28.5" hidden="1" customHeight="1">
      <c r="A163" s="163">
        <f t="shared" si="14"/>
        <v>0</v>
      </c>
      <c r="B163" s="163"/>
      <c r="C163" s="163"/>
      <c r="D163" s="163"/>
      <c r="E163" s="163"/>
      <c r="F163" s="168">
        <f t="shared" si="15"/>
        <v>0</v>
      </c>
      <c r="G163" s="168"/>
      <c r="H163" s="24" t="e">
        <f t="shared" si="16"/>
        <v>#N/A</v>
      </c>
      <c r="I163" s="164" t="e">
        <f>VLOOKUP(A163,$A$28:$J$72,9,FALSE)</f>
        <v>#N/A</v>
      </c>
      <c r="J163" s="164"/>
      <c r="M163" s="22" t="s">
        <v>72</v>
      </c>
      <c r="N163" s="1">
        <v>0</v>
      </c>
    </row>
    <row r="164" spans="1:14" ht="28.5" hidden="1" customHeight="1">
      <c r="A164" s="163">
        <f t="shared" ref="A164:A187" si="18">IF(N164&gt;0,N164,0)</f>
        <v>0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0</v>
      </c>
      <c r="G164" s="168"/>
      <c r="H164" s="29" t="e">
        <f t="shared" si="16"/>
        <v>#N/A</v>
      </c>
      <c r="I164" s="164" t="e">
        <f t="shared" ref="I164:I187" si="20">VLOOKUP(A164,$A$28:$J$72,9,FALSE)</f>
        <v>#N/A</v>
      </c>
      <c r="J164" s="164"/>
      <c r="M164" s="22" t="s">
        <v>72</v>
      </c>
      <c r="N164" s="1">
        <v>0</v>
      </c>
    </row>
    <row r="165" spans="1:14" ht="28.5" hidden="1" customHeight="1">
      <c r="A165" s="163">
        <f t="shared" si="18"/>
        <v>0</v>
      </c>
      <c r="B165" s="163"/>
      <c r="C165" s="163"/>
      <c r="D165" s="163"/>
      <c r="E165" s="163"/>
      <c r="F165" s="168">
        <f t="shared" si="19"/>
        <v>0</v>
      </c>
      <c r="G165" s="168"/>
      <c r="H165" s="29" t="e">
        <f t="shared" si="16"/>
        <v>#N/A</v>
      </c>
      <c r="I165" s="164" t="e">
        <f t="shared" si="20"/>
        <v>#N/A</v>
      </c>
      <c r="J165" s="164"/>
      <c r="M165" s="22" t="s">
        <v>72</v>
      </c>
      <c r="N165" s="1">
        <v>0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72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72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88" t="s">
        <v>194</v>
      </c>
      <c r="B190" s="188"/>
      <c r="C190" s="188"/>
      <c r="D190" s="188"/>
      <c r="E190" s="27">
        <f>SUM(F158:G187)</f>
        <v>25806.85</v>
      </c>
    </row>
    <row r="191" spans="1:14" ht="51.75" customHeight="1">
      <c r="A191" s="188" t="s">
        <v>193</v>
      </c>
      <c r="B191" s="188"/>
      <c r="C191" s="188"/>
      <c r="D191" s="188"/>
      <c r="E191" s="27">
        <f>E190+E154-E155</f>
        <v>-148141.682</v>
      </c>
    </row>
    <row r="192" spans="1:14">
      <c r="A192" s="104" t="s">
        <v>175</v>
      </c>
    </row>
    <row r="193" spans="1:10" ht="62.25" customHeight="1">
      <c r="A193" s="162" t="s">
        <v>192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75</v>
      </c>
    </row>
    <row r="195" spans="1:10" ht="18.75" customHeight="1">
      <c r="A195" s="160" t="str">
        <f>ПТО!F13</f>
        <v xml:space="preserve">  -  техническое освидетельствование лифта</v>
      </c>
      <c r="B195" s="160"/>
      <c r="C195" s="160"/>
      <c r="D195" s="160"/>
      <c r="E195" s="160"/>
      <c r="F195" s="160"/>
      <c r="G195" s="160"/>
      <c r="H195" s="49">
        <f>ПТО!G13</f>
        <v>8100</v>
      </c>
      <c r="I195" s="50" t="s">
        <v>75</v>
      </c>
    </row>
    <row r="196" spans="1:10" ht="18.75" customHeight="1">
      <c r="A196" s="160" t="str">
        <f>ПТО!F14</f>
        <v xml:space="preserve">  -  монтаж системы видеонаблюдения</v>
      </c>
      <c r="B196" s="160"/>
      <c r="C196" s="160"/>
      <c r="D196" s="160"/>
      <c r="E196" s="160"/>
      <c r="F196" s="160"/>
      <c r="G196" s="160"/>
      <c r="H196" s="49">
        <f>ПТО!G14</f>
        <v>150000</v>
      </c>
      <c r="I196" s="50" t="s">
        <v>75</v>
      </c>
    </row>
    <row r="197" spans="1:10" ht="18.75" customHeight="1">
      <c r="A197" s="160" t="str">
        <f>ПТО!F15</f>
        <v xml:space="preserve">  -  благоустройство придомовой территории</v>
      </c>
      <c r="B197" s="160"/>
      <c r="C197" s="160"/>
      <c r="D197" s="160"/>
      <c r="E197" s="160"/>
      <c r="F197" s="160"/>
      <c r="G197" s="160"/>
      <c r="H197" s="49">
        <f>ПТО!G15</f>
        <v>6000</v>
      </c>
      <c r="I197" s="50" t="s">
        <v>75</v>
      </c>
    </row>
    <row r="198" spans="1:10" ht="18.75" customHeight="1">
      <c r="A198" s="160" t="str">
        <f>ПТО!F16</f>
        <v xml:space="preserve">  -  замена насосной станции на ХВС</v>
      </c>
      <c r="B198" s="160"/>
      <c r="C198" s="160"/>
      <c r="D198" s="160"/>
      <c r="E198" s="160"/>
      <c r="F198" s="160"/>
      <c r="G198" s="160"/>
      <c r="H198" s="49">
        <f>ПТО!G16</f>
        <v>317000</v>
      </c>
      <c r="I198" s="52" t="s">
        <v>75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49">
        <f>ПТО!G17</f>
        <v>0</v>
      </c>
      <c r="I199" s="50" t="s">
        <v>75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49">
        <f>ПТО!G18</f>
        <v>0</v>
      </c>
      <c r="I200" s="50" t="s">
        <v>75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49">
        <f>ПТО!G19</f>
        <v>0</v>
      </c>
      <c r="I201" s="50" t="s">
        <v>75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49">
        <f>ПТО!G20</f>
        <v>0</v>
      </c>
      <c r="I202" s="50" t="s">
        <v>75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49">
        <f>ПТО!G21</f>
        <v>0</v>
      </c>
      <c r="I203" s="50" t="s">
        <v>75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9">
        <f>ПТО!G22</f>
        <v>0</v>
      </c>
      <c r="I204" s="50" t="s">
        <v>75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75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75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75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75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75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75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75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75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482300</v>
      </c>
      <c r="I214" s="56" t="s">
        <v>78</v>
      </c>
    </row>
  </sheetData>
  <sheetProtection algorithmName="SHA-512" hashValue="K+Ry/eMclGHTn0fuI0N1pIQWLlyX7R+GwqKYWnHna/boUgjIR1SZqmcKqrTTRRswzDsCYZ1c3/r/W9lZYmdpUg==" saltValue="HYxNQ5WhcVNPKmXfkmdhu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196</v>
      </c>
      <c r="G1" s="101">
        <f>-38181.66</f>
        <v>-38181.660000000003</v>
      </c>
    </row>
    <row r="2" spans="1:12" s="120" customFormat="1" ht="18.75" customHeight="1">
      <c r="A2" s="148" t="s">
        <v>73</v>
      </c>
      <c r="B2" s="149" t="s">
        <v>180</v>
      </c>
      <c r="C2" s="149">
        <v>1</v>
      </c>
      <c r="D2" s="150">
        <v>8100</v>
      </c>
      <c r="E2" s="151"/>
      <c r="F2" s="32"/>
      <c r="G2" s="32"/>
      <c r="H2" s="118"/>
      <c r="I2" s="118"/>
      <c r="J2" s="118"/>
      <c r="K2" s="118"/>
      <c r="L2" s="143" t="str">
        <f t="shared" ref="L2:L22" si="0">IF(A2&gt;0,"ТР",0)</f>
        <v>ТР</v>
      </c>
    </row>
    <row r="3" spans="1:12" ht="18.75" customHeight="1">
      <c r="A3" s="154" t="s">
        <v>199</v>
      </c>
      <c r="B3" s="153" t="s">
        <v>197</v>
      </c>
      <c r="C3" s="149">
        <v>1</v>
      </c>
      <c r="D3" s="150">
        <f>321.97*3+1826.71*2+2507.48*4+3057.6</f>
        <v>17706.849999999999</v>
      </c>
      <c r="E3" s="152" t="s">
        <v>198</v>
      </c>
      <c r="F3" s="30"/>
      <c r="G3" s="30"/>
      <c r="L3" s="33" t="str">
        <f t="shared" si="0"/>
        <v>ТР</v>
      </c>
    </row>
    <row r="4" spans="1:12" ht="18.75" customHeight="1">
      <c r="A4" s="155"/>
      <c r="B4" s="156"/>
      <c r="C4" s="157"/>
      <c r="D4" s="158"/>
      <c r="E4" s="159"/>
      <c r="F4" s="30"/>
      <c r="G4" s="30"/>
      <c r="L4" s="33">
        <f t="shared" si="0"/>
        <v>0</v>
      </c>
    </row>
    <row r="5" spans="1:12" ht="18.75" customHeight="1">
      <c r="A5" s="44"/>
      <c r="B5" s="145"/>
      <c r="C5" s="122"/>
      <c r="D5" s="43"/>
      <c r="E5" s="44"/>
      <c r="F5" s="44"/>
      <c r="G5" s="44"/>
      <c r="K5" s="46"/>
      <c r="L5" s="33">
        <f t="shared" si="0"/>
        <v>0</v>
      </c>
    </row>
    <row r="6" spans="1:12" ht="30" customHeight="1">
      <c r="A6" s="44"/>
      <c r="B6" s="145"/>
      <c r="C6" s="122"/>
      <c r="D6" s="43"/>
      <c r="E6" s="44"/>
      <c r="F6" s="44"/>
      <c r="G6" s="44"/>
      <c r="K6" s="46"/>
      <c r="L6" s="33">
        <f t="shared" si="0"/>
        <v>0</v>
      </c>
    </row>
    <row r="7" spans="1:12" ht="18.75" customHeight="1">
      <c r="A7" s="44"/>
      <c r="B7" s="121"/>
      <c r="C7" s="122"/>
      <c r="D7" s="43"/>
      <c r="E7" s="44"/>
      <c r="F7" s="45"/>
      <c r="G7" s="45"/>
      <c r="K7" s="46"/>
      <c r="L7" s="33">
        <f t="shared" si="0"/>
        <v>0</v>
      </c>
    </row>
    <row r="8" spans="1:12" ht="18.75" customHeight="1">
      <c r="A8" s="124"/>
      <c r="B8" s="125"/>
      <c r="C8" s="122"/>
      <c r="D8" s="46"/>
      <c r="E8" s="118"/>
      <c r="F8" s="45"/>
      <c r="G8" s="45"/>
      <c r="K8" s="43"/>
      <c r="L8" s="33">
        <f t="shared" si="0"/>
        <v>0</v>
      </c>
    </row>
    <row r="9" spans="1:12">
      <c r="A9" s="126"/>
      <c r="B9" s="127"/>
      <c r="C9" s="128"/>
      <c r="D9" s="129"/>
      <c r="E9" s="44"/>
      <c r="F9" s="44"/>
      <c r="G9" s="44"/>
      <c r="K9" s="43"/>
      <c r="L9" s="33">
        <f t="shared" si="0"/>
        <v>0</v>
      </c>
    </row>
    <row r="10" spans="1:12">
      <c r="A10" s="130"/>
      <c r="B10" s="119"/>
      <c r="C10" s="119"/>
      <c r="D10" s="43"/>
      <c r="E10" s="118"/>
      <c r="L10" s="33">
        <f t="shared" si="0"/>
        <v>0</v>
      </c>
    </row>
    <row r="11" spans="1:12" ht="94.5">
      <c r="A11" s="142"/>
      <c r="B11" s="118"/>
      <c r="C11" s="119"/>
      <c r="D11" s="131"/>
      <c r="E11" s="118"/>
      <c r="F11" s="111" t="s">
        <v>192</v>
      </c>
      <c r="G11" s="111"/>
      <c r="L11" s="33">
        <f t="shared" si="0"/>
        <v>0</v>
      </c>
    </row>
    <row r="12" spans="1:12" ht="31.5">
      <c r="A12" s="132"/>
      <c r="B12" s="118"/>
      <c r="C12" s="119"/>
      <c r="D12" s="141"/>
      <c r="E12" s="118"/>
      <c r="F12" s="112" t="s">
        <v>74</v>
      </c>
      <c r="G12" s="113">
        <v>1200</v>
      </c>
      <c r="L12" s="33">
        <f t="shared" si="0"/>
        <v>0</v>
      </c>
    </row>
    <row r="13" spans="1:12" ht="31.5">
      <c r="A13" s="134"/>
      <c r="B13" s="133"/>
      <c r="C13" s="122"/>
      <c r="D13" s="43"/>
      <c r="E13" s="118"/>
      <c r="F13" s="112" t="s">
        <v>76</v>
      </c>
      <c r="G13" s="113">
        <v>8100</v>
      </c>
      <c r="L13" s="33">
        <f t="shared" si="0"/>
        <v>0</v>
      </c>
    </row>
    <row r="14" spans="1:12" ht="15.75">
      <c r="A14" s="130"/>
      <c r="B14" s="133"/>
      <c r="C14" s="122"/>
      <c r="D14" s="43"/>
      <c r="E14" s="118"/>
      <c r="F14" s="112" t="s">
        <v>182</v>
      </c>
      <c r="G14" s="113">
        <v>150000</v>
      </c>
      <c r="L14" s="33">
        <f t="shared" si="0"/>
        <v>0</v>
      </c>
    </row>
    <row r="15" spans="1:12" ht="31.5">
      <c r="A15" s="44"/>
      <c r="B15" s="123"/>
      <c r="C15" s="122"/>
      <c r="D15" s="43"/>
      <c r="E15" s="44"/>
      <c r="F15" s="112" t="s">
        <v>183</v>
      </c>
      <c r="G15" s="113">
        <v>6000</v>
      </c>
      <c r="L15" s="33">
        <f t="shared" si="0"/>
        <v>0</v>
      </c>
    </row>
    <row r="16" spans="1:12" ht="15.75">
      <c r="A16" s="135"/>
      <c r="B16" s="119"/>
      <c r="C16" s="122"/>
      <c r="D16" s="43"/>
      <c r="E16" s="118"/>
      <c r="F16" s="146" t="s">
        <v>191</v>
      </c>
      <c r="G16" s="147">
        <v>317000</v>
      </c>
      <c r="L16" s="33">
        <f t="shared" si="0"/>
        <v>0</v>
      </c>
    </row>
    <row r="17" spans="1:12" ht="15.75">
      <c r="A17" s="136"/>
      <c r="B17" s="137"/>
      <c r="C17" s="122"/>
      <c r="D17" s="43"/>
      <c r="E17" s="118"/>
      <c r="F17" s="103"/>
      <c r="G17" s="117"/>
      <c r="L17" s="33">
        <f t="shared" si="0"/>
        <v>0</v>
      </c>
    </row>
    <row r="18" spans="1:12" ht="15.75">
      <c r="A18" s="30"/>
      <c r="F18" s="103"/>
      <c r="G18" s="117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141209.04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141209.04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54134.879999999997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54134.879999999997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42391.32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42391.32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34371.360000000001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34371.360000000001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11457.12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11457.12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53848.44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53848.44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114284.76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114284.76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501.5</v>
      </c>
      <c r="F47" s="138">
        <v>349.4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0" t="s">
        <v>184</v>
      </c>
      <c r="F52" s="140" t="s">
        <v>185</v>
      </c>
      <c r="G52" s="140" t="s">
        <v>186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0">
        <v>35.896999999999998</v>
      </c>
      <c r="F53" s="138">
        <v>2868.5</v>
      </c>
      <c r="G53" s="140">
        <v>3.48</v>
      </c>
      <c r="H53" s="140">
        <f>G53*E47/F53</f>
        <v>0.60840857591075481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0"/>
      <c r="F54" s="140" t="s">
        <v>187</v>
      </c>
      <c r="G54" s="140" t="s">
        <v>188</v>
      </c>
      <c r="H54" s="140">
        <f>H53*G56</f>
        <v>23.788775318110513</v>
      </c>
    </row>
    <row r="55" spans="5:16">
      <c r="E55" s="140"/>
      <c r="F55" s="140">
        <v>1.17</v>
      </c>
      <c r="G55" s="140">
        <v>1.23</v>
      </c>
      <c r="H55" s="140"/>
    </row>
    <row r="56" spans="5:16">
      <c r="E56" s="140"/>
      <c r="F56" s="140"/>
      <c r="G56" s="140">
        <v>39.1</v>
      </c>
      <c r="H56" s="140"/>
    </row>
    <row r="57" spans="5:16">
      <c r="E57" s="140"/>
      <c r="F57" s="140"/>
      <c r="G57" s="140"/>
      <c r="H57" s="140"/>
    </row>
    <row r="58" spans="5:16">
      <c r="E58" s="140" t="s">
        <v>189</v>
      </c>
      <c r="F58" s="140"/>
      <c r="G58" s="140"/>
      <c r="H58" s="140"/>
    </row>
    <row r="59" spans="5:16">
      <c r="E59" s="140">
        <v>0.59599999999999997</v>
      </c>
      <c r="F59" s="138">
        <v>2868.5</v>
      </c>
      <c r="G59" s="140">
        <v>7.4999999999999997E-2</v>
      </c>
      <c r="H59" s="140">
        <f>G59*F47</f>
        <v>26.204999999999998</v>
      </c>
    </row>
    <row r="60" spans="5:16">
      <c r="E60" s="140"/>
      <c r="F60" s="140" t="s">
        <v>187</v>
      </c>
      <c r="G60" s="140" t="s">
        <v>188</v>
      </c>
      <c r="H60" s="140">
        <f>H59/F59</f>
        <v>9.135436639358549E-3</v>
      </c>
    </row>
    <row r="61" spans="5:16">
      <c r="E61" s="140"/>
      <c r="F61" s="140">
        <v>12.94</v>
      </c>
      <c r="G61" s="140">
        <v>13.45</v>
      </c>
      <c r="H61" s="140">
        <f>H60*G56</f>
        <v>0.35719557259891926</v>
      </c>
    </row>
    <row r="62" spans="5:16">
      <c r="E62" s="140" t="s">
        <v>190</v>
      </c>
      <c r="F62" s="140"/>
      <c r="G62" s="140"/>
      <c r="H62" s="140"/>
    </row>
    <row r="63" spans="5:16">
      <c r="E63" s="140">
        <v>0.59599999999999997</v>
      </c>
      <c r="F63" s="138">
        <v>2868.5</v>
      </c>
      <c r="G63" s="140">
        <v>7.4999999999999997E-2</v>
      </c>
      <c r="H63" s="140">
        <f>G63*F47</f>
        <v>26.204999999999998</v>
      </c>
    </row>
    <row r="64" spans="5:16">
      <c r="E64" s="140"/>
      <c r="F64" s="140" t="s">
        <v>187</v>
      </c>
      <c r="G64" s="140" t="s">
        <v>188</v>
      </c>
      <c r="H64" s="140">
        <f>H63/F63</f>
        <v>9.135436639358549E-3</v>
      </c>
    </row>
    <row r="65" spans="4:13" ht="18.75" customHeight="1">
      <c r="E65" s="140"/>
      <c r="F65" s="140">
        <v>15.73</v>
      </c>
      <c r="G65" s="140">
        <v>16.350000000000001</v>
      </c>
      <c r="H65" s="140">
        <f>H64*G56</f>
        <v>0.35719557259891926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jjxGc86bVTa2zQhi1ocHQk3NaCjdeCa1vQz4GAw4NlC6koQ6zzEdd+EGF2kNqUgH8PLEFzEMg6uCC2ld/F+Wfw==" saltValue="b/zzUpIn0oFJcWpWAYBBs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2386.9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137892.57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580203.772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444436.9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F1*4.74*12</f>
        <v>135766.872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606555.89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606555.89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606555.89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111540.45199999993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106</v>
      </c>
      <c r="B27" s="75" t="s">
        <v>4</v>
      </c>
      <c r="C27" s="86">
        <v>82051.92</v>
      </c>
      <c r="D27" s="81" t="s">
        <v>60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109</v>
      </c>
      <c r="B30" s="75" t="s">
        <v>18</v>
      </c>
      <c r="C30" s="86">
        <v>64946.81</v>
      </c>
      <c r="D30" s="81" t="s">
        <v>66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221158.46</v>
      </c>
      <c r="F37" s="94" t="s">
        <v>168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162616.49</v>
      </c>
      <c r="D38" s="94" t="s">
        <v>166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236215.2</v>
      </c>
      <c r="D39" s="94" t="s">
        <v>167</v>
      </c>
      <c r="E39" s="68"/>
      <c r="G39" s="67"/>
      <c r="H39" s="67"/>
      <c r="L39" s="63"/>
      <c r="M39" s="189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44"/>
      <c r="G40" s="67"/>
      <c r="H40" s="67"/>
      <c r="L40" s="63"/>
      <c r="M40" s="189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221158.46</v>
      </c>
      <c r="D41" s="80" t="s">
        <v>59</v>
      </c>
      <c r="E41" s="144"/>
      <c r="G41" s="67"/>
      <c r="H41" s="67"/>
      <c r="L41" s="63"/>
      <c r="M41" s="189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221158.46</v>
      </c>
      <c r="D42" s="80" t="s">
        <v>59</v>
      </c>
      <c r="E42" s="144"/>
      <c r="G42" s="67"/>
      <c r="H42" s="67"/>
      <c r="L42" s="63"/>
      <c r="M42" s="189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115418.08</v>
      </c>
      <c r="F45" s="94" t="s">
        <v>168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7921.63</v>
      </c>
      <c r="D46" s="94" t="s">
        <v>169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110460.16</v>
      </c>
      <c r="D47" s="94" t="s">
        <v>167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4957.9199999999983</v>
      </c>
      <c r="D48" s="80" t="s">
        <v>59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115418.08</v>
      </c>
      <c r="D49" s="80" t="s">
        <v>59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115418.08</v>
      </c>
      <c r="D50" s="80" t="s">
        <v>59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132821.01</v>
      </c>
      <c r="F53" s="94" t="s">
        <v>168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7499.77</v>
      </c>
      <c r="D54" s="94" t="s">
        <v>169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135704.41</v>
      </c>
      <c r="D55" s="94" t="s">
        <v>167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132821.01</v>
      </c>
      <c r="D57" s="80" t="s">
        <v>59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132821.01</v>
      </c>
      <c r="D58" s="80" t="s">
        <v>59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114344.52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211.59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118467.41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114344.52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114344.52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/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/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2024-03-28T05:14:33Z</dcterms:modified>
</cp:coreProperties>
</file>