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750" windowHeight="349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F94" i="1"/>
  <c r="K94" i="1"/>
  <c r="A112" i="1" l="1"/>
  <c r="A116" i="1"/>
  <c r="A117" i="1"/>
  <c r="A119" i="1"/>
  <c r="D110" i="1"/>
  <c r="A113" i="1"/>
  <c r="F110" i="1"/>
  <c r="A114" i="1"/>
  <c r="F134" i="1"/>
  <c r="A96" i="1"/>
  <c r="A122" i="1"/>
  <c r="A141" i="1"/>
  <c r="A101" i="1"/>
  <c r="D94" i="1"/>
  <c r="A97" i="1"/>
  <c r="A118" i="1"/>
  <c r="A123" i="1"/>
  <c r="A137" i="1"/>
  <c r="D118" i="1"/>
  <c r="A120" i="1"/>
  <c r="A124" i="1"/>
  <c r="F118" i="1"/>
  <c r="A121" i="1"/>
  <c r="A110" i="1"/>
  <c r="A11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5" i="1" l="1"/>
  <c r="H166" i="1"/>
  <c r="F166" i="1"/>
  <c r="F175" i="1"/>
  <c r="H169" i="1"/>
  <c r="H180" i="1"/>
  <c r="F167" i="1"/>
  <c r="H182" i="1"/>
  <c r="H175" i="1"/>
  <c r="H167" i="1"/>
  <c r="F182" i="1"/>
  <c r="H183" i="1"/>
  <c r="F176" i="1"/>
  <c r="H171" i="1"/>
  <c r="F183" i="1"/>
  <c r="F184" i="1"/>
  <c r="H165" i="1"/>
  <c r="H179" i="1"/>
  <c r="H170" i="1"/>
  <c r="F185" i="1"/>
  <c r="F170" i="1"/>
  <c r="F171" i="1"/>
  <c r="H177" i="1"/>
  <c r="F177" i="1"/>
  <c r="F172" i="1"/>
  <c r="F169" i="1"/>
  <c r="F164" i="1"/>
  <c r="F186" i="1"/>
  <c r="F187" i="1"/>
  <c r="F173" i="1"/>
  <c r="H174" i="1"/>
  <c r="H187" i="1"/>
  <c r="F165" i="1"/>
  <c r="F174" i="1"/>
  <c r="H186" i="1"/>
  <c r="H172" i="1"/>
  <c r="F179" i="1"/>
  <c r="F178" i="1"/>
  <c r="H178" i="1"/>
  <c r="H164" i="1"/>
  <c r="H168" i="1"/>
  <c r="F168" i="1"/>
  <c r="F180" i="1"/>
  <c r="H184" i="1"/>
  <c r="H173" i="1"/>
  <c r="H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<sst xmlns="http://schemas.openxmlformats.org/spreadsheetml/2006/main" count="544" uniqueCount="196">
  <si>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</si>
  <si>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</si>
  <si>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</si>
  <si>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</si>
  <si>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</si>
  <si>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</si>
  <si>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</si>
  <si>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</si>
  <si>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</si>
  <si>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</si>
  <si>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</si>
  <si>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</si>
  <si>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</si>
  <si>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</si>
  <si>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</si>
  <si>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</si>
  <si>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</si>
  <si>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</si>
  <si>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</si>
  <si>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</si>
  <si>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</si>
  <si>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</si>
  <si>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</si>
  <si>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</si>
  <si>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</si>
  <si>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</si>
  <si>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</si>
  <si>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</si>
  <si>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</si>
  <si>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</si>
  <si>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</si>
  <si>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</si>
  <si>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</si>
  <si>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</si>
  <si>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</si>
  <si>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</si>
  <si>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</si>
  <si>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</si>
  <si>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</si>
  <si>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</si>
  <si>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</si>
  <si>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</si>
  <si>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</si>
  <si>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</si>
  <si>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</si>
  <si>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</si>
  <si>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</si>
  <si>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</si>
  <si>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</si>
  <si>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</si>
  <si>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</si>
  <si>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</si>
  <si>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</si>
  <si>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</si>
  <si>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</si>
  <si>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</si>
  <si>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</si>
  <si>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</si>
  <si>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</si>
  <si>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</si>
  <si>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</si>
  <si>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</si>
  <si>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</si>
  <si>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</si>
  <si>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</si>
  <si>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</si>
  <si>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</si>
  <si>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</si>
  <si>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</si>
  <si>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</si>
  <si>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</si>
  <si>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</si>
  <si>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</si>
  <si>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</si>
  <si>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</si>
  <si>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</si>
  <si>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</si>
  <si>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</si>
  <si>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</si>
  <si>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</si>
  <si>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</si>
  <si>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</si>
  <si>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</si>
  <si>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</si>
  <si>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</si>
  <si>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</si>
  <si>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</si>
  <si>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</si>
  <si>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</si>
  <si>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</si>
  <si>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</si>
  <si>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</si>
  <si>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</si>
  <si>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</si>
  <si>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</si>
  <si>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</si>
  <si>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</si>
  <si>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</si>
  <si>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</si>
  <si>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</si>
  <si>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</si>
  <si>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</si>
  <si>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</si>
  <si>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</si>
  <si>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</si>
  <si>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</si>
  <si>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</si>
  <si>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</si>
  <si>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</si>
  <si>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</si>
  <si>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</si>
  <si>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</si>
  <si>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</si>
  <si>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</si>
  <si>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</si>
  <si>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</si>
  <si>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</si>
  <si>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</si>
  <si>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</si>
  <si>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</si>
  <si>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</si>
  <si>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</si>
  <si>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</si>
  <si>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</si>
  <si>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</si>
  <si>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</si>
  <si>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</si>
  <si>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</si>
  <si>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</si>
  <si>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</si>
  <si>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</si>
  <si>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</si>
  <si>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</si>
  <si>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</si>
  <si>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</si>
  <si>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</si>
  <si>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</si>
  <si>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</si>
  <si>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</si>
  <si>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</si>
  <si>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</si>
  <si>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</si>
  <si>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</si>
  <si>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</si>
  <si>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</si>
  <si>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</si>
  <si>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</si>
  <si>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</si>
  <si>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</si>
  <si>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</si>
  <si>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</si>
  <si>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</si>
  <si>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</si>
  <si>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</si>
  <si>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</si>
  <si>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</si>
  <si>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</si>
  <si>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</si>
  <si>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</si>
  <si>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</si>
  <si>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</si>
  <si>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</si>
  <si>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</si>
  <si>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</si>
  <si>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</si>
  <si>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</si>
  <si>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</si>
  <si>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</si>
  <si>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</si>
  <si>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</si>
  <si>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</si>
  <si>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</si>
  <si>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</si>
  <si>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</si>
  <si>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</si>
  <si>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4</t>
  </si>
  <si>
    <t>Отчет об исполнении договора управления многоквартирного дома 
Мамина-Сибиряка, 4 в части текущего ремонта</t>
  </si>
  <si>
    <t>Техническое обслуживание охранной сигнализации.</t>
  </si>
  <si>
    <t>ежемесячно</t>
  </si>
  <si>
    <t>площадь дома</t>
  </si>
  <si>
    <t>Начало отчетного периода</t>
  </si>
  <si>
    <t xml:space="preserve">  -  ремонт подъезда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</si>
  <si>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</si>
  <si>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</si>
  <si>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</si>
  <si>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</si>
  <si>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</si>
  <si>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</si>
  <si>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</si>
  <si>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разово</t>
  </si>
  <si>
    <t>АВР 1/23 от 20.02.2023, Решение</t>
  </si>
  <si>
    <t>Приобретение и замена обратного клапана (Ду 65).</t>
  </si>
  <si>
    <t>счет №3312 от 03.08.2023</t>
  </si>
  <si>
    <t>АВР 3/23 от 31.12.2023, Решение</t>
  </si>
  <si>
    <t>лифты и охрана</t>
  </si>
  <si>
    <t>в содержании с 01.08.2023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</si>
</sst>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9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1" fillId="0" borderId="0"/>
  </cellStyleXfs>
  <cellXfs count="18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14" fillId="0" borderId="0" xfId="0" applyNumberFormat="1" applyFont="1" applyAlignment="1">
      <alignment horizontal="right"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0" fontId="0" fillId="0" borderId="0" xfId="0" applyFill="1" applyBorder="1"/>
    <xf numFmtId="4" fontId="14" fillId="0" borderId="0" xfId="1" applyNumberFormat="1" applyFont="1" applyBorder="1" applyAlignment="1" applyProtection="1">
      <alignment horizontal="center" vertical="center" wrapText="1"/>
      <protection locked="0"/>
    </xf>
    <xf numFmtId="4" fontId="14" fillId="0" borderId="0" xfId="0" applyNumberFormat="1" applyFont="1" applyBorder="1"/>
    <xf numFmtId="0" fontId="22" fillId="0" borderId="6" xfId="15" applyFont="1" applyFill="1" applyBorder="1" applyAlignment="1"/>
    <xf numFmtId="0" fontId="3" fillId="0" borderId="0" xfId="16" applyFont="1" applyFill="1" applyBorder="1" applyAlignment="1">
      <alignment horizontal="center"/>
    </xf>
    <xf numFmtId="0" fontId="5" fillId="0" borderId="0" xfId="16" applyFill="1" applyBorder="1" applyAlignment="1">
      <alignment horizontal="center"/>
    </xf>
    <xf numFmtId="4" fontId="5" fillId="0" borderId="0" xfId="16" applyNumberFormat="1" applyFill="1" applyBorder="1" applyAlignment="1"/>
    <xf numFmtId="0" fontId="2" fillId="0" borderId="0" xfId="16" applyFont="1" applyFill="1" applyBorder="1"/>
    <xf numFmtId="0" fontId="1" fillId="6" borderId="0" xfId="18" applyFont="1" applyFill="1" applyBorder="1" applyAlignment="1"/>
    <xf numFmtId="0" fontId="0" fillId="6" borderId="0" xfId="0" applyFill="1" applyBorder="1" applyAlignment="1">
      <alignment horizontal="center"/>
    </xf>
    <xf numFmtId="4" fontId="0" fillId="6" borderId="0" xfId="0" applyNumberFormat="1" applyFill="1" applyBorder="1" applyAlignment="1"/>
    <xf numFmtId="0" fontId="0" fillId="6" borderId="0" xfId="0" applyFill="1"/>
    <xf numFmtId="0" fontId="8" fillId="0" borderId="0" xfId="5" applyFill="1" applyBorder="1" applyAlignment="1"/>
    <xf numFmtId="0" fontId="8" fillId="0" borderId="0" xfId="5" applyFill="1" applyBorder="1" applyAlignment="1">
      <alignment horizontal="center"/>
    </xf>
    <xf numFmtId="0" fontId="8" fillId="0" borderId="0" xfId="5" applyNumberFormat="1" applyFill="1" applyBorder="1" applyAlignment="1">
      <alignment horizontal="center"/>
    </xf>
    <xf numFmtId="4" fontId="8" fillId="0" borderId="0" xfId="5" applyNumberFormat="1" applyFill="1" applyBorder="1" applyAlignment="1">
      <alignment vertical="center"/>
    </xf>
    <xf numFmtId="0" fontId="14" fillId="6" borderId="0" xfId="0" applyFont="1" applyFill="1" applyBorder="1" applyAlignment="1" applyProtection="1">
      <alignment wrapText="1"/>
      <protection locked="0"/>
    </xf>
    <xf numFmtId="0" fontId="14" fillId="4" borderId="0" xfId="0" applyFont="1" applyFill="1" applyBorder="1" applyAlignment="1" applyProtection="1">
      <alignment wrapText="1"/>
      <protection locked="0"/>
    </xf>
    <xf numFmtId="0" fontId="22" fillId="4" borderId="0" xfId="2" applyFont="1" applyFill="1" applyBorder="1" applyAlignment="1"/>
    <xf numFmtId="0" fontId="26" fillId="3" borderId="2" xfId="0" applyFont="1" applyFill="1" applyBorder="1" applyAlignment="1">
      <alignment vertical="center" wrapText="1"/>
    </xf>
    <xf numFmtId="0" fontId="26" fillId="3" borderId="4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9">
    <cellStyle name="Обычный" xfId="0" builtinId="0"/>
    <cellStyle name="Обычный 2" xfId="1"/>
    <cellStyle name="Обычный 2 2" xfId="3"/>
    <cellStyle name="Обычный 2 3" xfId="10"/>
    <cellStyle name="Обычный 2 4" xfId="6"/>
    <cellStyle name="Обычный 2 5" xfId="17"/>
    <cellStyle name="Обычный 3" xfId="2"/>
    <cellStyle name="Обычный 3 2" xfId="11"/>
    <cellStyle name="Обычный 3 3" xfId="7"/>
    <cellStyle name="Обычный 4" xfId="4"/>
    <cellStyle name="Обычный 4 2" xfId="12"/>
    <cellStyle name="Обычный 4 3" xfId="8"/>
    <cellStyle name="Обычный 5" xfId="5"/>
    <cellStyle name="Обычный 5 10" xfId="18"/>
    <cellStyle name="Обычный 5 2" xfId="14"/>
    <cellStyle name="Обычный 5 3" xfId="13"/>
    <cellStyle name="Обычный 5 4" xfId="9"/>
    <cellStyle name="Обычный 6" xfId="16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9" sqref="K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3" t="s">
        <v>175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180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0" t="s">
        <v>1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4"/>
      <c r="M8" s="109"/>
      <c r="N8" s="109"/>
      <c r="O8" s="70" t="s">
        <v>80</v>
      </c>
      <c r="R8" s="16"/>
    </row>
    <row r="9" spans="1:18" ht="18.75" customHeight="1" outlineLevel="1">
      <c r="A9" s="170" t="s">
        <v>2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4"/>
      <c r="M9" s="109"/>
      <c r="N9" s="109"/>
      <c r="O9" s="70" t="s">
        <v>81</v>
      </c>
    </row>
    <row r="10" spans="1:18" ht="18.75" customHeight="1" outlineLevel="1">
      <c r="A10" s="170" t="s">
        <v>3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152483.39000000001</v>
      </c>
      <c r="K10" s="109"/>
      <c r="L10" s="174"/>
      <c r="M10" s="109"/>
      <c r="N10" s="109"/>
      <c r="O10" s="70" t="s">
        <v>82</v>
      </c>
    </row>
    <row r="11" spans="1:18" outlineLevel="1">
      <c r="A11" s="170" t="s">
        <v>4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459897.93599999999</v>
      </c>
      <c r="K11" s="109"/>
      <c r="L11" s="174"/>
      <c r="M11" s="109"/>
      <c r="N11" s="109"/>
      <c r="O11" s="70" t="s">
        <v>83</v>
      </c>
    </row>
    <row r="12" spans="1:18" ht="18.75" customHeight="1" outlineLevel="1">
      <c r="A12" s="170" t="s">
        <v>5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333113.52</v>
      </c>
      <c r="K12" s="109"/>
      <c r="L12" s="174"/>
      <c r="M12" s="109"/>
      <c r="N12" s="109"/>
      <c r="O12" s="70" t="s">
        <v>84</v>
      </c>
    </row>
    <row r="13" spans="1:18" ht="18.75" customHeight="1" outlineLevel="1">
      <c r="A13" s="170" t="s">
        <v>6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107827.416</v>
      </c>
      <c r="K13" s="109"/>
      <c r="L13" s="174"/>
      <c r="M13" s="109"/>
      <c r="N13" s="109"/>
      <c r="O13" s="70" t="s">
        <v>85</v>
      </c>
    </row>
    <row r="14" spans="1:18" ht="18.75" customHeight="1" outlineLevel="1">
      <c r="A14" s="170" t="s">
        <v>7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18957</v>
      </c>
      <c r="K14" s="109"/>
      <c r="L14" s="174"/>
      <c r="M14" s="109"/>
      <c r="N14" s="109"/>
      <c r="O14" s="70" t="s">
        <v>86</v>
      </c>
    </row>
    <row r="15" spans="1:18" ht="18.75" customHeight="1" outlineLevel="1">
      <c r="A15" s="170" t="s">
        <v>8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455521.7</v>
      </c>
      <c r="K15" s="109"/>
      <c r="L15" s="174"/>
      <c r="M15" s="109"/>
      <c r="N15" s="109"/>
      <c r="O15" s="70" t="s">
        <v>87</v>
      </c>
    </row>
    <row r="16" spans="1:18" ht="18.75" customHeight="1" outlineLevel="1">
      <c r="A16" s="170" t="s">
        <v>9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455521.7</v>
      </c>
      <c r="K16" s="109"/>
      <c r="L16" s="174"/>
      <c r="M16" s="109"/>
      <c r="N16" s="109"/>
      <c r="O16" s="70" t="s">
        <v>88</v>
      </c>
    </row>
    <row r="17" spans="1:23" ht="18.75" customHeight="1" outlineLevel="1">
      <c r="A17" s="170" t="s">
        <v>10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4"/>
      <c r="M17" s="109"/>
      <c r="N17" s="109"/>
      <c r="O17" s="70" t="s">
        <v>89</v>
      </c>
    </row>
    <row r="18" spans="1:23" ht="18.75" customHeight="1" outlineLevel="1">
      <c r="A18" s="170" t="s">
        <v>11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4"/>
      <c r="M18" s="109"/>
      <c r="N18" s="109"/>
      <c r="O18" s="70" t="s">
        <v>90</v>
      </c>
    </row>
    <row r="19" spans="1:23" ht="18.75" customHeight="1" outlineLevel="1">
      <c r="A19" s="170" t="s">
        <v>12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4"/>
      <c r="M19" s="109"/>
      <c r="N19" s="109"/>
      <c r="O19" s="70" t="s">
        <v>91</v>
      </c>
    </row>
    <row r="20" spans="1:23" ht="18.75" customHeight="1" outlineLevel="1">
      <c r="A20" s="170" t="s">
        <v>13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4"/>
      <c r="M20" s="109"/>
      <c r="N20" s="109"/>
      <c r="O20" s="70" t="s">
        <v>92</v>
      </c>
    </row>
    <row r="21" spans="1:23" ht="18.75" customHeight="1" outlineLevel="1">
      <c r="A21" s="170" t="s">
        <v>14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455521.7</v>
      </c>
      <c r="K21" s="109"/>
      <c r="L21" s="174"/>
      <c r="M21" s="109"/>
      <c r="N21" s="109"/>
      <c r="O21" s="70" t="s">
        <v>93</v>
      </c>
    </row>
    <row r="22" spans="1:23" ht="18.75" customHeight="1" outlineLevel="1">
      <c r="A22" s="170" t="s">
        <v>15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4"/>
      <c r="M22" s="109"/>
      <c r="N22" s="109"/>
      <c r="O22" s="70" t="s">
        <v>94</v>
      </c>
    </row>
    <row r="23" spans="1:23" ht="18.75" customHeight="1" outlineLevel="1">
      <c r="A23" s="170" t="s">
        <v>16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4"/>
      <c r="M23" s="109"/>
      <c r="N23" s="109"/>
      <c r="O23" s="70" t="s">
        <v>95</v>
      </c>
    </row>
    <row r="24" spans="1:23" ht="18.75" customHeight="1" outlineLevel="1">
      <c r="A24" s="170" t="s">
        <v>17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156859.62599999999</v>
      </c>
      <c r="K24" s="109"/>
      <c r="L24" s="174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70974.960000000006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1"/>
      <c r="C29" s="151"/>
      <c r="D29" s="151"/>
      <c r="E29" s="151"/>
      <c r="F29" s="152">
        <f>VLOOKUP(A29,ПТО!$A$39:$D$53,2,FALSE)</f>
        <v>75638.399999999994</v>
      </c>
      <c r="G29" s="152"/>
      <c r="H29" s="42" t="str">
        <f>VLOOKUP(A29,ПТО!$A$39:$D$53,3,FALSE)</f>
        <v>Ежемесячно</v>
      </c>
      <c r="I29" s="153">
        <f>VLOOKUP(A29,ПТО!$A$39:$D$53,4,FALSE)</f>
        <v>10</v>
      </c>
      <c r="J29" s="153"/>
      <c r="K29" s="109"/>
      <c r="L29" s="175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46634.28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27298.080000000002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75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9099.36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50274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1" t="str">
        <f>ПТО!A46</f>
        <v>Работы по содержанию лифта (лифтов)</v>
      </c>
      <c r="B35" s="151"/>
      <c r="C35" s="151"/>
      <c r="D35" s="151"/>
      <c r="E35" s="151"/>
      <c r="F35" s="152">
        <f>VLOOKUP(A35,ПТО!$A$39:$D$53,2,FALSE)</f>
        <v>53913.72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9"/>
      <c r="L35" s="175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9"/>
      <c r="L36" s="175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75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75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7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7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7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7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1" t="str">
        <f>ПТО!A2</f>
        <v>Техническое обслуживание охранной сигнализации.</v>
      </c>
      <c r="B43" s="151"/>
      <c r="C43" s="151"/>
      <c r="D43" s="151"/>
      <c r="E43" s="151"/>
      <c r="F43" s="152">
        <f>VLOOKUP(A43,ПТО!$A$2:$D$31,4,FALSE)</f>
        <v>10500</v>
      </c>
      <c r="G43" s="152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09"/>
      <c r="L43" s="175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151" t="str">
        <f>ПТО!A3</f>
        <v>Механизированная уборка и вывоз снега с придомовой территории.</v>
      </c>
      <c r="B44" s="151"/>
      <c r="C44" s="151"/>
      <c r="D44" s="151"/>
      <c r="E44" s="151"/>
      <c r="F44" s="152">
        <f>VLOOKUP(A44,ПТО!$A$2:$D$31,4,FALSE)</f>
        <v>19800</v>
      </c>
      <c r="G44" s="152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09"/>
      <c r="L44" s="175"/>
      <c r="M44" s="115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51" t="str">
        <f>ПТО!A4</f>
        <v>Приобретение и замена обратного клапана (Ду 65).</v>
      </c>
      <c r="B45" s="151"/>
      <c r="C45" s="151"/>
      <c r="D45" s="151"/>
      <c r="E45" s="151"/>
      <c r="F45" s="152">
        <f>VLOOKUP(A45,ПТО!$A$2:$D$31,4,FALSE)</f>
        <v>400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75"/>
      <c r="M45" s="115"/>
      <c r="N45" s="109"/>
      <c r="O45" s="23" t="str">
        <f t="shared" si="1"/>
        <v>Приобретение и замена обратного клапана (Ду 65).</v>
      </c>
      <c r="R45" s="22" t="s">
        <v>71</v>
      </c>
    </row>
    <row r="46" spans="1:18" ht="51" hidden="1" customHeight="1" outlineLevel="1">
      <c r="A46" s="151">
        <f>ПТО!A5</f>
        <v>0</v>
      </c>
      <c r="B46" s="151"/>
      <c r="C46" s="151"/>
      <c r="D46" s="151"/>
      <c r="E46" s="151"/>
      <c r="F46" s="152" t="e">
        <f>VLOOKUP(A46,ПТО!$A$2:$D$31,4,FALSE)</f>
        <v>#N/A</v>
      </c>
      <c r="G46" s="152"/>
      <c r="H46" s="25" t="e">
        <f>VLOOKUP(A46,ПТО!$A$2:$D$31,2,FALSE)</f>
        <v>#N/A</v>
      </c>
      <c r="I46" s="153" t="e">
        <f>VLOOKUP(A46,ПТО!$A$2:$D$31,3,FALSE)</f>
        <v>#N/A</v>
      </c>
      <c r="J46" s="153"/>
      <c r="K46" s="109"/>
      <c r="L46" s="175"/>
      <c r="M46" s="115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51">
        <f>ПТО!A6</f>
        <v>0</v>
      </c>
      <c r="B47" s="151"/>
      <c r="C47" s="151"/>
      <c r="D47" s="151"/>
      <c r="E47" s="151"/>
      <c r="F47" s="152" t="e">
        <f>VLOOKUP(A47,ПТО!$A$2:$D$31,4,FALSE)</f>
        <v>#N/A</v>
      </c>
      <c r="G47" s="152"/>
      <c r="H47" s="25" t="e">
        <f>VLOOKUP(A47,ПТО!$A$2:$D$31,2,FALSE)</f>
        <v>#N/A</v>
      </c>
      <c r="I47" s="153" t="e">
        <f>VLOOKUP(A47,ПТО!$A$2:$D$31,3,FALSE)</f>
        <v>#N/A</v>
      </c>
      <c r="J47" s="153"/>
      <c r="K47" s="109"/>
      <c r="L47" s="175"/>
      <c r="M47" s="115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51">
        <f>ПТО!A7</f>
        <v>0</v>
      </c>
      <c r="B48" s="151"/>
      <c r="C48" s="151"/>
      <c r="D48" s="151"/>
      <c r="E48" s="151"/>
      <c r="F48" s="152" t="e">
        <f>VLOOKUP(A48,ПТО!$A$2:$D$31,4,FALSE)</f>
        <v>#N/A</v>
      </c>
      <c r="G48" s="152"/>
      <c r="H48" s="25" t="e">
        <f>VLOOKUP(A48,ПТО!$A$2:$D$31,2,FALSE)</f>
        <v>#N/A</v>
      </c>
      <c r="I48" s="153" t="e">
        <f>VLOOKUP(A48,ПТО!$A$2:$D$31,3,FALSE)</f>
        <v>#N/A</v>
      </c>
      <c r="J48" s="153"/>
      <c r="K48" s="109"/>
      <c r="L48" s="175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1">
        <f>ПТО!A8</f>
        <v>0</v>
      </c>
      <c r="B49" s="151"/>
      <c r="C49" s="151"/>
      <c r="D49" s="151"/>
      <c r="E49" s="151"/>
      <c r="F49" s="152" t="e">
        <f>VLOOKUP(A49,ПТО!$A$2:$D$31,4,FALSE)</f>
        <v>#N/A</v>
      </c>
      <c r="G49" s="152"/>
      <c r="H49" s="25" t="e">
        <f>VLOOKUP(A49,ПТО!$A$2:$D$31,2,FALSE)</f>
        <v>#N/A</v>
      </c>
      <c r="I49" s="153" t="e">
        <f>VLOOKUP(A49,ПТО!$A$2:$D$31,3,FALSE)</f>
        <v>#N/A</v>
      </c>
      <c r="J49" s="153"/>
      <c r="K49" s="109"/>
      <c r="L49" s="175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09"/>
      <c r="L50" s="175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09"/>
      <c r="L51" s="175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9"/>
      <c r="L52" s="175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75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75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7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7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7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7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7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7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7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7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7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7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7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7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7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7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7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7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7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9" t="s">
        <v>26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58"/>
      <c r="M75" s="109"/>
      <c r="N75" s="109"/>
      <c r="O75" s="70" t="s">
        <v>97</v>
      </c>
    </row>
    <row r="76" spans="1:16384" ht="18.75" customHeight="1" outlineLevel="1">
      <c r="A76" s="169" t="s">
        <v>27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58"/>
      <c r="M76" s="109"/>
      <c r="N76" s="109"/>
      <c r="O76" s="70" t="s">
        <v>98</v>
      </c>
    </row>
    <row r="77" spans="1:16384" ht="21.75" customHeight="1" outlineLevel="1">
      <c r="A77" s="169" t="s">
        <v>28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58"/>
      <c r="M77" s="109"/>
      <c r="N77" s="109"/>
      <c r="O77" s="70" t="s">
        <v>99</v>
      </c>
    </row>
    <row r="78" spans="1:16384" ht="18.75" customHeight="1" outlineLevel="1">
      <c r="A78" s="169" t="s">
        <v>29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58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9" t="s">
        <v>1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101</v>
      </c>
    </row>
    <row r="82" spans="1:15" outlineLevel="1">
      <c r="A82" s="159" t="s">
        <v>2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76"/>
      <c r="M82" s="109"/>
      <c r="N82" s="109"/>
      <c r="O82" s="70" t="s">
        <v>102</v>
      </c>
    </row>
    <row r="83" spans="1:15" outlineLevel="1">
      <c r="A83" s="166" t="s">
        <v>3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22539.51</v>
      </c>
      <c r="K83" s="109"/>
      <c r="L83" s="176"/>
      <c r="M83" s="109"/>
      <c r="N83" s="109"/>
      <c r="O83" s="70" t="s">
        <v>103</v>
      </c>
    </row>
    <row r="84" spans="1:15" outlineLevel="1">
      <c r="A84" s="166" t="s">
        <v>15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76"/>
      <c r="M84" s="109"/>
      <c r="N84" s="109"/>
      <c r="O84" s="70" t="s">
        <v>104</v>
      </c>
    </row>
    <row r="85" spans="1:15" outlineLevel="1">
      <c r="A85" s="166" t="s">
        <v>16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76"/>
      <c r="M85" s="109"/>
      <c r="N85" s="109"/>
      <c r="O85" s="70" t="s">
        <v>105</v>
      </c>
    </row>
    <row r="86" spans="1:15" outlineLevel="1">
      <c r="A86" s="166" t="s">
        <v>17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37459.85</v>
      </c>
      <c r="K86" s="109"/>
      <c r="L86" s="176"/>
      <c r="M86" s="109"/>
      <c r="N86" s="109"/>
      <c r="O86" s="70" t="s">
        <v>106</v>
      </c>
    </row>
    <row r="87" spans="1:15" ht="18.75" customHeight="1" outlineLevel="1">
      <c r="A87" s="166" t="s">
        <v>26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76"/>
      <c r="M87" s="109"/>
      <c r="N87" s="109"/>
      <c r="O87" s="70" t="s">
        <v>107</v>
      </c>
    </row>
    <row r="88" spans="1:15" ht="18.75" customHeight="1" outlineLevel="1">
      <c r="A88" s="166" t="s">
        <v>27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76"/>
      <c r="M88" s="109"/>
      <c r="N88" s="109"/>
      <c r="O88" s="70" t="s">
        <v>108</v>
      </c>
    </row>
    <row r="89" spans="1:15" ht="18.75" customHeight="1" outlineLevel="1">
      <c r="A89" s="166" t="s">
        <v>28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76"/>
      <c r="M89" s="109"/>
      <c r="N89" s="109"/>
      <c r="O89" s="70" t="s">
        <v>109</v>
      </c>
    </row>
    <row r="90" spans="1:15" ht="18.75" customHeight="1" outlineLevel="1">
      <c r="A90" s="166" t="s">
        <v>29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76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0" t="s">
        <v>47</v>
      </c>
      <c r="B93" s="160"/>
      <c r="C93" s="160"/>
      <c r="D93" s="163" t="s">
        <v>48</v>
      </c>
      <c r="E93" s="163"/>
      <c r="F93" s="10" t="s">
        <v>49</v>
      </c>
      <c r="G93" s="160" t="s">
        <v>50</v>
      </c>
      <c r="H93" s="160"/>
      <c r="I93" s="160"/>
      <c r="J93" s="160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208947.24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153637.68</v>
      </c>
      <c r="L95" s="177"/>
      <c r="O95" s="1" t="s">
        <v>111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206739.13</v>
      </c>
      <c r="L96" s="177"/>
      <c r="O96" s="1" t="s">
        <v>112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2208.109999999986</v>
      </c>
      <c r="L97" s="177"/>
      <c r="O97" s="1" t="s">
        <v>113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208947.24</v>
      </c>
      <c r="L98" s="177"/>
      <c r="O98" s="1" t="s">
        <v>114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208947.24</v>
      </c>
      <c r="L99" s="177"/>
      <c r="O99" s="1" t="s">
        <v>115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116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117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91270.080000000002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6264.25</v>
      </c>
      <c r="L103" s="177"/>
      <c r="O103" s="1" t="s">
        <v>120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82453.94</v>
      </c>
      <c r="L104" s="177"/>
      <c r="O104" s="1" t="s">
        <v>121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8816.14</v>
      </c>
      <c r="L105" s="177"/>
      <c r="O105" s="1" t="s">
        <v>122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91270.080000000002</v>
      </c>
      <c r="L106" s="177"/>
      <c r="O106" s="1" t="s">
        <v>123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91270.080000000002</v>
      </c>
      <c r="L107" s="177"/>
      <c r="O107" s="1" t="s">
        <v>124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125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126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111011.75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6268.31</v>
      </c>
      <c r="L111" s="177"/>
      <c r="O111" s="1" t="s">
        <v>128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101537.56</v>
      </c>
      <c r="L112" s="177"/>
      <c r="O112" s="1" t="s">
        <v>129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9474.1900000000023</v>
      </c>
      <c r="L113" s="177"/>
      <c r="O113" s="1" t="s">
        <v>130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111011.75</v>
      </c>
      <c r="L114" s="177"/>
      <c r="O114" s="1" t="s">
        <v>131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111011.75</v>
      </c>
      <c r="L115" s="177"/>
      <c r="O115" s="1" t="s">
        <v>132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133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134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83250.64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154.05000000000001</v>
      </c>
      <c r="L119" s="47"/>
      <c r="O119" s="1" t="s">
        <v>136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88828.74</v>
      </c>
      <c r="L120" s="47"/>
      <c r="O120" s="1" t="s">
        <v>137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138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83250.64</v>
      </c>
      <c r="L122" s="47"/>
      <c r="O122" s="1" t="s">
        <v>139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83250.64</v>
      </c>
      <c r="L123" s="47"/>
      <c r="O123" s="1" t="s">
        <v>140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141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59" t="s">
        <v>44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168</v>
      </c>
    </row>
    <row r="145" spans="1:15" ht="18.75" customHeight="1" outlineLevel="1">
      <c r="A145" s="159" t="s">
        <v>45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14</v>
      </c>
      <c r="L145" s="15"/>
      <c r="O145" t="s">
        <v>169</v>
      </c>
    </row>
    <row r="146" spans="1:15" ht="30" customHeight="1" outlineLevel="1">
      <c r="A146" s="159" t="s">
        <v>171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125789</v>
      </c>
      <c r="O146" t="s">
        <v>170</v>
      </c>
    </row>
    <row r="149" spans="1:15" ht="52.5" customHeight="1">
      <c r="A149" s="155" t="s">
        <v>176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180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54" t="s">
        <v>187</v>
      </c>
      <c r="B154" s="154"/>
      <c r="C154" s="154"/>
      <c r="D154" s="154"/>
      <c r="E154" s="27">
        <f>ПТО!G1</f>
        <v>-48114.42</v>
      </c>
    </row>
    <row r="155" spans="1:15" ht="34.5" customHeight="1">
      <c r="A155" s="156" t="s">
        <v>186</v>
      </c>
      <c r="B155" s="156"/>
      <c r="C155" s="156"/>
      <c r="D155" s="156"/>
      <c r="E155" s="28">
        <f>J13</f>
        <v>107827.416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51" t="str">
        <f t="shared" ref="A158:A163" si="14">IF(N158&gt;0,N158,0)</f>
        <v>Техническое обслуживание охранной сигнализации.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10500</v>
      </c>
      <c r="G158" s="152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1" t="str">
        <f t="shared" si="14"/>
        <v>Механизированная уборка и вывоз снега с придомовой территории.</v>
      </c>
      <c r="B159" s="151"/>
      <c r="C159" s="151"/>
      <c r="D159" s="151"/>
      <c r="E159" s="151"/>
      <c r="F159" s="152">
        <f t="shared" si="15"/>
        <v>19800</v>
      </c>
      <c r="G159" s="152"/>
      <c r="H159" s="24" t="str">
        <f t="shared" si="16"/>
        <v>разово</v>
      </c>
      <c r="I159" s="153">
        <f t="shared" si="17"/>
        <v>1</v>
      </c>
      <c r="J159" s="153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51" t="str">
        <f t="shared" si="14"/>
        <v>Приобретение и замена обратного клапана (Ду 65).</v>
      </c>
      <c r="B160" s="151"/>
      <c r="C160" s="151"/>
      <c r="D160" s="151"/>
      <c r="E160" s="151"/>
      <c r="F160" s="152">
        <f t="shared" si="15"/>
        <v>400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71</v>
      </c>
      <c r="N160" s="1" t="str">
        <v>Приобретение и замена обратного клапана (Ду 65).</v>
      </c>
    </row>
    <row r="161" spans="1:14" ht="28.5" hidden="1" customHeight="1">
      <c r="A161" s="151">
        <f>IF(N161&gt;0,N161,0)</f>
        <v>0</v>
      </c>
      <c r="B161" s="151"/>
      <c r="C161" s="151"/>
      <c r="D161" s="151"/>
      <c r="E161" s="151"/>
      <c r="F161" s="152">
        <f t="shared" si="15"/>
        <v>0</v>
      </c>
      <c r="G161" s="152"/>
      <c r="H161" s="24" t="e">
        <f t="shared" si="16"/>
        <v>#N/A</v>
      </c>
      <c r="I161" s="153" t="e">
        <f t="shared" si="17"/>
        <v>#N/A</v>
      </c>
      <c r="J161" s="153"/>
      <c r="M161" s="22" t="s">
        <v>71</v>
      </c>
      <c r="N161" s="1">
        <v>0</v>
      </c>
    </row>
    <row r="162" spans="1:14" ht="28.5" hidden="1" customHeight="1">
      <c r="A162" s="151">
        <f t="shared" si="14"/>
        <v>0</v>
      </c>
      <c r="B162" s="151"/>
      <c r="C162" s="151"/>
      <c r="D162" s="151"/>
      <c r="E162" s="151"/>
      <c r="F162" s="152">
        <f t="shared" si="15"/>
        <v>0</v>
      </c>
      <c r="G162" s="152"/>
      <c r="H162" s="24" t="e">
        <f t="shared" si="16"/>
        <v>#N/A</v>
      </c>
      <c r="I162" s="153" t="e">
        <f>VLOOKUP(A162,$A$28:$J$72,9,FALSE)</f>
        <v>#N/A</v>
      </c>
      <c r="J162" s="153"/>
      <c r="M162" s="22" t="s">
        <v>71</v>
      </c>
      <c r="N162" s="1">
        <v>0</v>
      </c>
    </row>
    <row r="163" spans="1:14" ht="28.5" hidden="1" customHeight="1">
      <c r="A163" s="151">
        <f t="shared" si="14"/>
        <v>0</v>
      </c>
      <c r="B163" s="151"/>
      <c r="C163" s="151"/>
      <c r="D163" s="151"/>
      <c r="E163" s="151"/>
      <c r="F163" s="152">
        <f t="shared" si="15"/>
        <v>0</v>
      </c>
      <c r="G163" s="152"/>
      <c r="H163" s="24" t="e">
        <f t="shared" si="16"/>
        <v>#N/A</v>
      </c>
      <c r="I163" s="153" t="e">
        <f>VLOOKUP(A163,$A$28:$J$72,9,FALSE)</f>
        <v>#N/A</v>
      </c>
      <c r="J163" s="153"/>
      <c r="M163" s="22" t="s">
        <v>71</v>
      </c>
      <c r="N163" s="1">
        <v>0</v>
      </c>
    </row>
    <row r="164" spans="1:14" ht="28.5" hidden="1" customHeight="1">
      <c r="A164" s="151">
        <f t="shared" ref="A164:A187" si="18">IF(N164&gt;0,N164,0)</f>
        <v>0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0</v>
      </c>
      <c r="G164" s="152"/>
      <c r="H164" s="29" t="e">
        <f t="shared" si="16"/>
        <v>#N/A</v>
      </c>
      <c r="I164" s="153" t="e">
        <f t="shared" ref="I164:I187" si="20">VLOOKUP(A164,$A$28:$J$72,9,FALSE)</f>
        <v>#N/A</v>
      </c>
      <c r="J164" s="153"/>
      <c r="M164" s="22" t="s">
        <v>71</v>
      </c>
      <c r="N164" s="1">
        <v>0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2">
        <f t="shared" si="19"/>
        <v>0</v>
      </c>
      <c r="G165" s="152"/>
      <c r="H165" s="29" t="e">
        <f t="shared" si="16"/>
        <v>#N/A</v>
      </c>
      <c r="I165" s="153" t="e">
        <f t="shared" si="20"/>
        <v>#N/A</v>
      </c>
      <c r="J165" s="153"/>
      <c r="M165" s="22" t="s">
        <v>71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71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71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71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71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71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71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71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71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71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71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71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71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71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71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71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71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71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71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71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71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71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71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54" t="s">
        <v>185</v>
      </c>
      <c r="B190" s="154"/>
      <c r="C190" s="154"/>
      <c r="D190" s="154"/>
      <c r="E190" s="27">
        <f>SUM(F158:G187)</f>
        <v>30700</v>
      </c>
    </row>
    <row r="191" spans="1:14" ht="51.75" customHeight="1">
      <c r="A191" s="154" t="s">
        <v>184</v>
      </c>
      <c r="B191" s="154"/>
      <c r="C191" s="154"/>
      <c r="D191" s="154"/>
      <c r="E191" s="27">
        <f>E190+E154-E155</f>
        <v>-125241.836</v>
      </c>
    </row>
    <row r="192" spans="1:14">
      <c r="A192" s="104" t="s">
        <v>172</v>
      </c>
    </row>
    <row r="193" spans="1:10" ht="62.25" customHeight="1">
      <c r="A193" s="179" t="s">
        <v>183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73</v>
      </c>
    </row>
    <row r="195" spans="1:10" ht="18.75" customHeight="1">
      <c r="A195" s="178" t="str">
        <f>ПТО!F13</f>
        <v xml:space="preserve">  -  ремонт подъезда</v>
      </c>
      <c r="B195" s="178"/>
      <c r="C195" s="178"/>
      <c r="D195" s="178"/>
      <c r="E195" s="178"/>
      <c r="F195" s="178"/>
      <c r="G195" s="178"/>
      <c r="H195" s="49">
        <f>ПТО!G13</f>
        <v>300000</v>
      </c>
      <c r="I195" s="50" t="s">
        <v>73</v>
      </c>
    </row>
    <row r="196" spans="1:10" ht="18.75" customHeight="1">
      <c r="A196" s="178" t="str">
        <f>ПТО!F14</f>
        <v xml:space="preserve">  -  механизированная уборка и вывоз снега с придомовой территории</v>
      </c>
      <c r="B196" s="178"/>
      <c r="C196" s="178"/>
      <c r="D196" s="178"/>
      <c r="E196" s="178"/>
      <c r="F196" s="178"/>
      <c r="G196" s="178"/>
      <c r="H196" s="49">
        <f>ПТО!G14</f>
        <v>10000</v>
      </c>
      <c r="I196" s="50" t="s">
        <v>73</v>
      </c>
    </row>
    <row r="197" spans="1:10" ht="18.75" hidden="1" customHeight="1">
      <c r="A197" s="178">
        <f>ПТО!F15</f>
        <v>0</v>
      </c>
      <c r="B197" s="178"/>
      <c r="C197" s="178"/>
      <c r="D197" s="178"/>
      <c r="E197" s="178"/>
      <c r="F197" s="178"/>
      <c r="G197" s="178"/>
      <c r="H197" s="49">
        <f>ПТО!G15</f>
        <v>0</v>
      </c>
      <c r="I197" s="50" t="s">
        <v>73</v>
      </c>
    </row>
    <row r="198" spans="1:10" ht="38.25" hidden="1" customHeight="1">
      <c r="A198" s="178">
        <f>ПТО!F16</f>
        <v>0</v>
      </c>
      <c r="B198" s="178"/>
      <c r="C198" s="178"/>
      <c r="D198" s="178"/>
      <c r="E198" s="178"/>
      <c r="F198" s="178"/>
      <c r="G198" s="178"/>
      <c r="H198" s="49">
        <f>ПТО!G16</f>
        <v>0</v>
      </c>
      <c r="I198" s="52" t="s">
        <v>73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49">
        <f>ПТО!G17</f>
        <v>0</v>
      </c>
      <c r="I199" s="50" t="s">
        <v>73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9">
        <f>ПТО!G18</f>
        <v>0</v>
      </c>
      <c r="I200" s="50" t="s">
        <v>73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73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73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73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73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73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73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73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73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73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73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73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73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311200</v>
      </c>
      <c r="I214" s="56" t="s">
        <v>75</v>
      </c>
    </row>
  </sheetData>
  <sheetProtection algorithmName="SHA-512" hashValue="TIK55tGcoDZLHVCHZvtAauyfWa32PS1e6teM9W38X12nhcHbWlZOUUAnHpipGe3yCTNv1i0T3lXeovcUVoeVBw==" saltValue="mfnnQWKiYVhLf9WZDaOyc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187</v>
      </c>
      <c r="G1" s="101">
        <f>-48114.42</f>
        <v>-48114.42</v>
      </c>
    </row>
    <row r="2" spans="1:12" ht="18.75" customHeight="1">
      <c r="A2" s="142" t="s">
        <v>177</v>
      </c>
      <c r="B2" s="143" t="s">
        <v>178</v>
      </c>
      <c r="C2" s="144">
        <v>12</v>
      </c>
      <c r="D2" s="145">
        <v>10500</v>
      </c>
      <c r="E2" s="130" t="s">
        <v>193</v>
      </c>
      <c r="F2" s="148" t="s">
        <v>195</v>
      </c>
      <c r="G2" s="32"/>
      <c r="L2" s="33" t="str">
        <f t="shared" ref="L2:L22" si="0">IF(A2&gt;0,"ТР",0)</f>
        <v>ТР</v>
      </c>
    </row>
    <row r="3" spans="1:12" ht="18.75" customHeight="1">
      <c r="A3" s="133" t="s">
        <v>188</v>
      </c>
      <c r="B3" s="134" t="s">
        <v>189</v>
      </c>
      <c r="C3" s="135">
        <v>1</v>
      </c>
      <c r="D3" s="136">
        <v>19800</v>
      </c>
      <c r="E3" s="137" t="s">
        <v>190</v>
      </c>
      <c r="F3" s="30"/>
      <c r="G3" s="30"/>
      <c r="L3" s="33" t="str">
        <f t="shared" si="0"/>
        <v>ТР</v>
      </c>
    </row>
    <row r="4" spans="1:12" ht="18.75" customHeight="1">
      <c r="A4" s="138" t="s">
        <v>191</v>
      </c>
      <c r="B4" s="139" t="s">
        <v>189</v>
      </c>
      <c r="C4" s="139">
        <v>1</v>
      </c>
      <c r="D4" s="140">
        <v>400</v>
      </c>
      <c r="E4" s="141" t="s">
        <v>192</v>
      </c>
      <c r="F4" s="30"/>
      <c r="G4" s="30"/>
      <c r="L4" s="33" t="str">
        <f t="shared" si="0"/>
        <v>ТР</v>
      </c>
    </row>
    <row r="5" spans="1:12" ht="18.75" customHeight="1">
      <c r="A5" s="125"/>
      <c r="B5" s="117"/>
      <c r="C5" s="126"/>
      <c r="D5" s="127"/>
      <c r="E5" s="128"/>
      <c r="F5" s="44"/>
      <c r="G5" s="44"/>
      <c r="K5" s="46"/>
      <c r="L5" s="33">
        <f t="shared" si="0"/>
        <v>0</v>
      </c>
    </row>
    <row r="6" spans="1:12" ht="18.75" customHeight="1">
      <c r="A6" s="125"/>
      <c r="B6" s="117"/>
      <c r="C6" s="126"/>
      <c r="D6" s="127"/>
      <c r="E6" s="128"/>
      <c r="F6" s="44"/>
      <c r="G6" s="44"/>
      <c r="K6" s="46"/>
      <c r="L6" s="33">
        <f t="shared" si="0"/>
        <v>0</v>
      </c>
    </row>
    <row r="7" spans="1:12" ht="18.75" customHeight="1">
      <c r="A7" s="125"/>
      <c r="B7" s="117"/>
      <c r="C7" s="126"/>
      <c r="D7" s="127"/>
      <c r="E7" s="128"/>
      <c r="F7" s="45"/>
      <c r="G7" s="45"/>
      <c r="K7" s="46"/>
      <c r="L7" s="33">
        <f t="shared" si="0"/>
        <v>0</v>
      </c>
    </row>
    <row r="8" spans="1:12" ht="18.75" customHeight="1">
      <c r="A8" s="125"/>
      <c r="B8" s="117"/>
      <c r="C8" s="126"/>
      <c r="D8" s="127"/>
      <c r="E8" s="128"/>
      <c r="F8" s="45"/>
      <c r="G8" s="45"/>
      <c r="K8" s="43"/>
      <c r="L8" s="33">
        <f t="shared" si="0"/>
        <v>0</v>
      </c>
    </row>
    <row r="9" spans="1:12">
      <c r="A9" s="118"/>
      <c r="B9" s="119"/>
      <c r="C9" s="117"/>
      <c r="D9" s="46"/>
      <c r="E9" s="130"/>
      <c r="F9" s="44"/>
      <c r="G9" s="44"/>
      <c r="K9" s="43"/>
      <c r="L9" s="33">
        <f t="shared" si="0"/>
        <v>0</v>
      </c>
    </row>
    <row r="10" spans="1:12">
      <c r="A10" s="30"/>
      <c r="C10" s="121"/>
      <c r="D10" s="120"/>
      <c r="L10" s="33">
        <f t="shared" si="0"/>
        <v>0</v>
      </c>
    </row>
    <row r="11" spans="1:12" ht="94.5">
      <c r="A11" s="30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72</v>
      </c>
      <c r="G12" s="113">
        <v>1200</v>
      </c>
      <c r="L12" s="33">
        <f t="shared" si="0"/>
        <v>0</v>
      </c>
    </row>
    <row r="13" spans="1:12" ht="15.75">
      <c r="A13" s="30"/>
      <c r="F13" s="123" t="s">
        <v>181</v>
      </c>
      <c r="G13" s="122">
        <v>300000</v>
      </c>
      <c r="L13" s="33">
        <f t="shared" si="0"/>
        <v>0</v>
      </c>
    </row>
    <row r="14" spans="1:12" ht="31.5">
      <c r="A14" s="30"/>
      <c r="F14" s="124" t="s">
        <v>182</v>
      </c>
      <c r="G14" s="132">
        <v>10000</v>
      </c>
      <c r="L14" s="33">
        <f t="shared" si="0"/>
        <v>0</v>
      </c>
    </row>
    <row r="15" spans="1:12" ht="15.75">
      <c r="A15" s="30"/>
      <c r="F15" s="123"/>
      <c r="G15" s="122"/>
      <c r="L15" s="33">
        <f t="shared" si="0"/>
        <v>0</v>
      </c>
    </row>
    <row r="16" spans="1:12" ht="15.75">
      <c r="A16" s="30"/>
      <c r="F16" s="124"/>
      <c r="G16" s="132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70974.960000000006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70974.960000000006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75638.399999999994</v>
      </c>
      <c r="C40" s="38" t="s">
        <v>67</v>
      </c>
      <c r="D40" s="39">
        <v>10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75638.399999999994</v>
      </c>
      <c r="O40" s="41" t="str">
        <f t="shared" ref="O40:O53" si="5">C40</f>
        <v>Ежемесячно</v>
      </c>
      <c r="P40">
        <f t="shared" ref="P40:P53" si="6">D40</f>
        <v>10</v>
      </c>
    </row>
    <row r="41" spans="1:16" ht="51">
      <c r="A41" s="37" t="s">
        <v>25</v>
      </c>
      <c r="B41" s="38">
        <v>46634.28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46634.28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27298.080000000002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27298.080000000002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9099.36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9099.36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50274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50274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53913.72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53913.72</v>
      </c>
      <c r="O46" s="41" t="str">
        <f t="shared" si="5"/>
        <v>Ежемесячно</v>
      </c>
      <c r="P46">
        <f t="shared" si="6"/>
        <v>12</v>
      </c>
    </row>
    <row r="47" spans="1:16">
      <c r="A47" s="149"/>
      <c r="B47" s="150"/>
      <c r="C47" s="38"/>
      <c r="D47" s="48"/>
      <c r="E47" s="129"/>
      <c r="F47" s="12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z8ltx1HNd+GaCvJGmZMgLnGgRaCrGYtaH3ReArG19QVJbhi6E4XW667F7hFUtiAOof2Tx2z9aNGaP4WRnHhswA==" saltValue="ygQLqoeNicLgYXdI+a9y1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179</v>
      </c>
      <c r="F1" s="60">
        <v>1895.7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57</v>
      </c>
      <c r="E2" s="147" t="s">
        <v>194</v>
      </c>
      <c r="F2" s="146" t="s">
        <v>195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152483.39000000001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459897.93599999999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333113.52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F1*4.74*12</f>
        <v>107827.416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18957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455521.7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455521.7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455521.7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156859.62599999999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103</v>
      </c>
      <c r="B27" s="75" t="s">
        <v>3</v>
      </c>
      <c r="C27" s="86">
        <v>22539.51</v>
      </c>
      <c r="D27" s="81" t="s">
        <v>59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106</v>
      </c>
      <c r="B30" s="75" t="s">
        <v>17</v>
      </c>
      <c r="C30" s="86">
        <v>37459.85</v>
      </c>
      <c r="D30" s="81" t="s">
        <v>65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208947.24</v>
      </c>
      <c r="F37" s="94" t="s">
        <v>165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111</v>
      </c>
      <c r="B38" s="78" t="s">
        <v>36</v>
      </c>
      <c r="C38" s="90">
        <v>153637.68</v>
      </c>
      <c r="D38" s="94" t="s">
        <v>163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112</v>
      </c>
      <c r="B39" s="78" t="s">
        <v>37</v>
      </c>
      <c r="C39" s="91">
        <v>206739.13</v>
      </c>
      <c r="D39" s="94" t="s">
        <v>164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2208.109999999986</v>
      </c>
      <c r="D40" s="80" t="s">
        <v>58</v>
      </c>
      <c r="E40" s="131"/>
      <c r="G40" s="67"/>
      <c r="H40" s="67"/>
      <c r="L40" s="63"/>
      <c r="M40" s="180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208947.24</v>
      </c>
      <c r="D41" s="80" t="s">
        <v>58</v>
      </c>
      <c r="E41" s="131"/>
      <c r="G41" s="67"/>
      <c r="H41" s="67"/>
      <c r="L41" s="63"/>
      <c r="M41" s="180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208947.24</v>
      </c>
      <c r="D42" s="80" t="s">
        <v>58</v>
      </c>
      <c r="E42" s="131"/>
      <c r="G42" s="67"/>
      <c r="H42" s="67"/>
      <c r="L42" s="63"/>
      <c r="M42" s="180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91270.080000000002</v>
      </c>
      <c r="F45" s="94" t="s">
        <v>165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6264.25</v>
      </c>
      <c r="D46" s="94" t="s">
        <v>166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82453.94</v>
      </c>
      <c r="D47" s="94" t="s">
        <v>164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8816.14</v>
      </c>
      <c r="D48" s="80" t="s">
        <v>58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91270.080000000002</v>
      </c>
      <c r="D49" s="80" t="s">
        <v>58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91270.080000000002</v>
      </c>
      <c r="D50" s="80" t="s">
        <v>58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111011.75</v>
      </c>
      <c r="F53" s="94" t="s">
        <v>165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6268.31</v>
      </c>
      <c r="D54" s="94" t="s">
        <v>166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101537.56</v>
      </c>
      <c r="D55" s="94" t="s">
        <v>164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9474.1900000000023</v>
      </c>
      <c r="D56" s="80" t="s">
        <v>58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111011.75</v>
      </c>
      <c r="D57" s="80" t="s">
        <v>58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111011.75</v>
      </c>
      <c r="D58" s="80" t="s">
        <v>58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135</v>
      </c>
      <c r="B61" s="77" t="s">
        <v>76</v>
      </c>
      <c r="C61" s="96" t="str">
        <f>IF(E61&gt;0,"Предоставляется",0)</f>
        <v>Предоставляется</v>
      </c>
      <c r="D61" s="96" t="s">
        <v>54</v>
      </c>
      <c r="E61" s="95">
        <v>83250.64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>
        <v>154.05000000000001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>
        <v>88828.74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83250.64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83250.64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>
        <v>0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>
        <v>0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uBp5aSw9rxKJpUzELlOget/8tXCkI0e+RGq99iqqtQQjamNGyFXTi+FMOxWgM+ZC/t0ZKmTjObBG2tRFg+9i6A==" saltValue="Qp04N2NCk9pvxTVa5SBDX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14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>
        <v>125789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2024-03-28T05:19:55Z</dcterms:modified>
</cp:coreProperties>
</file>