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2" i="1"/>
  <c r="J90"/>
  <c r="B79"/>
  <c r="E73"/>
  <c r="B70"/>
  <c r="B60"/>
  <c r="D59"/>
  <c r="K54"/>
  <c r="K53"/>
  <c r="K51"/>
  <c r="K49"/>
  <c r="K48"/>
  <c r="K44"/>
  <c r="K42"/>
  <c r="K41"/>
  <c r="K39"/>
  <c r="K38"/>
  <c r="K37"/>
  <c r="K36"/>
  <c r="K35"/>
  <c r="K33"/>
  <c r="K32"/>
  <c r="K31"/>
  <c r="K29"/>
  <c r="K28"/>
  <c r="K26"/>
  <c r="K24"/>
  <c r="K55" s="1"/>
  <c r="G20"/>
  <c r="G18"/>
  <c r="G17"/>
  <c r="G16"/>
  <c r="G15"/>
  <c r="J14"/>
  <c r="I7"/>
  <c r="A21" s="1"/>
  <c r="G7"/>
  <c r="B6"/>
  <c r="K56" l="1"/>
  <c r="K57" s="1"/>
  <c r="G59" s="1"/>
  <c r="J91" s="1"/>
  <c r="C92" s="1"/>
  <c r="G92" s="1"/>
</calcChain>
</file>

<file path=xl/sharedStrings.xml><?xml version="1.0" encoding="utf-8"?>
<sst xmlns="http://schemas.openxmlformats.org/spreadsheetml/2006/main" count="193" uniqueCount="147">
  <si>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</si>
  <si>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</si>
  <si>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</si>
  <si>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28/2</t>
  </si>
  <si>
    <t xml:space="preserve">по  ул. Франк-Каменецкого  за </t>
  </si>
  <si>
    <t>год.</t>
  </si>
  <si>
    <t xml:space="preserve">1. В </t>
  </si>
  <si>
    <t>г.   по дому</t>
  </si>
  <si>
    <t xml:space="preserve">  28/2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</si>
  <si>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</si>
  <si>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    рублей,    оплачено собственниками</t>
  </si>
  <si>
    <t xml:space="preserve">          рублей     (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</si>
  <si>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</si>
  <si>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</si>
  <si>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</si>
  <si>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</si>
  <si>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r>
      <t>оф.</t>
    </r>
    <r>
      <rPr>
        <b/>
        <sz val="11"/>
        <color theme="1"/>
        <rFont val="Calibri"/>
        <family val="2"/>
        <charset val="204"/>
        <scheme val="minor"/>
      </rPr>
      <t xml:space="preserve">1 -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</si>
  <si>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t>руб.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</si>
  <si>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25 </t>
    </r>
    <r>
      <rPr>
        <sz val="11"/>
        <color theme="1"/>
        <rFont val="Calibri"/>
        <family val="2"/>
        <charset val="204"/>
        <scheme val="minor"/>
      </rPr>
      <t xml:space="preserve">-        </t>
    </r>
  </si>
  <si>
    <r>
      <t>оф.2</t>
    </r>
    <r>
      <rPr>
        <b/>
        <sz val="11"/>
        <color theme="1"/>
        <rFont val="Calibri"/>
        <family val="2"/>
        <charset val="204"/>
        <scheme val="minor"/>
      </rPr>
      <t xml:space="preserve"> -  </t>
    </r>
    <r>
      <rPr>
        <sz val="11"/>
        <color theme="1"/>
        <rFont val="Calibri"/>
        <family val="2"/>
        <charset val="204"/>
        <scheme val="minor"/>
      </rPr>
      <t xml:space="preserve">                 </t>
    </r>
  </si>
  <si>
    <r>
      <t>кв.32</t>
    </r>
    <r>
      <rPr>
        <b/>
        <sz val="11"/>
        <color theme="1"/>
        <rFont val="Calibri"/>
        <family val="2"/>
        <charset val="204"/>
        <scheme val="minor"/>
      </rPr>
      <t xml:space="preserve">-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</si>
  <si>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кв.12</t>
    </r>
    <r>
      <rPr>
        <b/>
        <sz val="11"/>
        <color theme="1"/>
        <rFont val="Calibri"/>
        <family val="2"/>
        <charset val="204"/>
        <scheme val="minor"/>
      </rPr>
      <t xml:space="preserve"> - </t>
    </r>
    <r>
      <rPr>
        <sz val="11"/>
        <color theme="1"/>
        <rFont val="Calibri"/>
        <family val="2"/>
        <charset val="204"/>
        <scheme val="minor"/>
      </rPr>
      <t xml:space="preserve">            </t>
    </r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</si>
  <si>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</si>
  <si>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</si>
  <si>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</si>
  <si>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</si>
  <si>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</si>
  <si>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</si>
  <si>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</si>
  <si>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</si>
  <si>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</si>
  <si>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</si>
  <si>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</si>
  <si>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</si>
  <si>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</si>
  <si>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</si>
  <si>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</si>
  <si>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</si>
  <si>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Переносные ограждения</t>
  </si>
  <si>
    <t>шт.</t>
  </si>
  <si>
    <t>Монтаж доски для объявлений в подъезде.</t>
  </si>
  <si>
    <t>Монтаж ящиков для показаний приборов учета</t>
  </si>
  <si>
    <t>Устройство коврового покрытия  в тамбуре</t>
  </si>
  <si>
    <t>Вывоз снега с придомовой територии в марте</t>
  </si>
  <si>
    <t>м/час</t>
  </si>
  <si>
    <t>Электромонтажные работы в комнате охраны, доп.осв. Элеватора</t>
  </si>
  <si>
    <t>Установка муфты на канал. Стояк в офис</t>
  </si>
  <si>
    <t>Благоустройство территории (завоз ченозема на клумбы)(31,38%).</t>
  </si>
  <si>
    <t>т.</t>
  </si>
  <si>
    <t>Благоустройство территории (завоз песка на детскую площадку)(31,38%).</t>
  </si>
  <si>
    <t>Выполнение работ по предписанию "Строй надзора".</t>
  </si>
  <si>
    <t>Ремонт кровли  кв.31 над помещением №5.</t>
  </si>
  <si>
    <t>раб.</t>
  </si>
  <si>
    <t>Устройство перемычки на ГВС (перевод ГВС на открытую систему) в ИТП</t>
  </si>
  <si>
    <t>Гидроизоляция трубопровода ХВС в водомерном узле от коррозии</t>
  </si>
  <si>
    <t>м.</t>
  </si>
  <si>
    <t>Окраска мусорных баков.</t>
  </si>
  <si>
    <t>Изготовление и монтаж вентиляционных клапанов на крыше.</t>
  </si>
  <si>
    <t>Установка поэтажных табличек.</t>
  </si>
  <si>
    <t>Ремонт уличного освещения: замена светильника и лампы.</t>
  </si>
  <si>
    <t>Монтаж розеток в служебных помещениях (31,38%).</t>
  </si>
  <si>
    <t>Госповерка теплосчетчиков.</t>
  </si>
  <si>
    <t>шт</t>
  </si>
  <si>
    <t>Внеплановый ремонт теплосчетчика.</t>
  </si>
  <si>
    <t>Замена энергосберегающих ламп в подъезде (18W).</t>
  </si>
  <si>
    <t>Ремонт освещения в подъезде, замена автоматических выключателей во ВРУ на МОП.</t>
  </si>
  <si>
    <t>Генеральная уборка в сентябре.</t>
  </si>
  <si>
    <r>
      <t>м</t>
    </r>
    <r>
      <rPr>
        <sz val="11"/>
        <color theme="1"/>
        <rFont val="Calibri"/>
        <family val="2"/>
        <charset val="204"/>
      </rPr>
      <t>²</t>
    </r>
  </si>
  <si>
    <t>Ремонт контроллера в ИТП (31,38%)</t>
  </si>
  <si>
    <t>Установка перемычки ХВС Ду 100 .</t>
  </si>
  <si>
    <t>шт .</t>
  </si>
  <si>
    <t>Бирки для маркировки элементов в ИТП.</t>
  </si>
  <si>
    <t>Устране6ние течи на кровле дома.</t>
  </si>
  <si>
    <t>Монтаж перемычки на ХВС в водомерном узле (для аварийного включен. ХВС).</t>
  </si>
  <si>
    <t>Замена энергосберегающих ламп в подъезде.</t>
  </si>
  <si>
    <t>Изготовление крестовины для елки.</t>
  </si>
  <si>
    <t>Установка новогодней елки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</si>
  <si>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</si>
  <si>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</si>
  <si>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</si>
  <si>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</si>
  <si>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</si>
  <si>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</si>
  <si>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</si>
  <si>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</si>
  <si>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</si>
  <si>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</si>
  <si>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</si>
  <si>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</si>
  <si>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</si>
  <si>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1.</t>
  </si>
  <si>
    <t>Содержание общего имущества.</t>
  </si>
  <si>
    <r>
      <t>16,07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</si>
  <si>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</si>
  <si>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</si>
  <si>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</si>
  <si>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0,00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</si>
  <si>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</si>
  <si>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</si>
  <si>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Отопление.</t>
  </si>
  <si>
    <t>0,019 Гкал/м²</t>
  </si>
  <si>
    <t>0,027 Гкал/м²</t>
  </si>
  <si>
    <t>5.</t>
  </si>
  <si>
    <t>Горячее водоснабжение.</t>
  </si>
  <si>
    <t>241,15 руб./чел.</t>
  </si>
  <si>
    <t>301,44 руб./чел.</t>
  </si>
  <si>
    <t>6.</t>
  </si>
  <si>
    <t>Холодное водоснабжение.</t>
  </si>
  <si>
    <t>59,10 руб./чел.</t>
  </si>
  <si>
    <t>74,71 руб./чел.</t>
  </si>
  <si>
    <t>7.</t>
  </si>
  <si>
    <t>Водоотведение.</t>
  </si>
  <si>
    <t>93,5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</si>
  <si>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</si>
  <si>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</si>
  <si>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</si>
  <si>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- 16,07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</si>
  <si>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</si>
  <si>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</si>
  <si>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исходя из объемов потребления в</t>
  </si>
  <si>
    <t>году, с последующим перерасчетом по окончании 2014г.);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</si>
  <si>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</si>
  <si>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</si>
  <si>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</si>
  <si>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</si>
  <si>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</si>
  <si>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</si>
  <si>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</si>
  <si>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</si>
  <si>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</si>
  <si>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</si>
  <si>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</si>
  <si>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</si>
  <si>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</si>
  <si>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</si>
  <si>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</si>
  <si>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</si>
  <si>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</si>
  <si>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</si>
  <si>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Что  с   учетом    перерасхода (+) или экономии (-)   средств   в   2012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</si>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</sst>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6" fillId="0" borderId="0" xfId="0" applyNumberFormat="1" applyFont="1" applyBorder="1" applyAlignment="1">
      <alignment horizontal="right"/>
    </xf>
    <xf numFmtId="4" fontId="0" fillId="0" borderId="0" xfId="0" applyNumberFormat="1" applyBorder="1" applyAlignment="1"/>
    <xf numFmtId="4" fontId="6" fillId="0" borderId="0" xfId="0" applyNumberFormat="1" applyFont="1" applyBorder="1"/>
    <xf numFmtId="2" fontId="1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4" fontId="4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0" fillId="0" borderId="0" xfId="0" applyBorder="1" applyAlignment="1"/>
    <xf numFmtId="4" fontId="7" fillId="0" borderId="0" xfId="0" applyNumberFormat="1" applyFont="1" applyBorder="1"/>
    <xf numFmtId="0" fontId="5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/>
    <xf numFmtId="0" fontId="0" fillId="0" borderId="0" xfId="0" applyFill="1" applyBorder="1" applyAlignment="1"/>
    <xf numFmtId="0" fontId="0" fillId="0" borderId="9" xfId="0" applyFill="1" applyBorder="1" applyAlignment="1"/>
    <xf numFmtId="0" fontId="0" fillId="0" borderId="11" xfId="0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0" xfId="0" applyFont="1" applyFill="1" applyBorder="1" applyAlignment="1"/>
    <xf numFmtId="0" fontId="0" fillId="0" borderId="0" xfId="0" applyFont="1" applyFill="1" applyBorder="1" applyAlignment="1"/>
    <xf numFmtId="0" fontId="0" fillId="0" borderId="9" xfId="0" applyFont="1" applyFill="1" applyBorder="1" applyAlignment="1"/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10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4" fontId="0" fillId="0" borderId="9" xfId="0" applyNumberFormat="1" applyFont="1" applyBorder="1" applyAlignment="1">
      <alignment horizontal="right"/>
    </xf>
    <xf numFmtId="0" fontId="0" fillId="0" borderId="10" xfId="0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2" fontId="0" fillId="0" borderId="10" xfId="0" applyNumberFormat="1" applyFill="1" applyBorder="1" applyAlignment="1">
      <alignment horizontal="right"/>
    </xf>
    <xf numFmtId="2" fontId="0" fillId="0" borderId="9" xfId="0" applyNumberFormat="1" applyFill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2" fontId="0" fillId="0" borderId="9" xfId="0" applyNumberFormat="1" applyFont="1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0" fillId="0" borderId="10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Fill="1" applyBorder="1" applyAlignment="1">
      <alignment horizontal="right"/>
    </xf>
    <xf numFmtId="2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workbookViewId="0">
      <selection activeCell="L1" sqref="L1"/>
    </sheetView>
  </sheetViews>
  <sheetFormatPr defaultRowHeight="15"/>
  <cols>
    <col min="1" max="1" width="4.28515625" style="1" customWidth="1"/>
    <col min="2" max="2" width="12.28515625" style="1" customWidth="1"/>
    <col min="3" max="3" width="10.7109375" style="1" customWidth="1"/>
    <col min="4" max="4" width="6.28515625" style="1" customWidth="1"/>
    <col min="5" max="5" width="8.85546875" style="1" customWidth="1"/>
    <col min="6" max="6" width="9.28515625" style="1" customWidth="1"/>
    <col min="7" max="7" width="12.85546875" style="1" customWidth="1"/>
    <col min="8" max="8" width="14.28515625" style="1" customWidth="1"/>
    <col min="9" max="9" width="10" style="1" customWidth="1"/>
    <col min="10" max="10" width="11.28515625" style="1" customWidth="1"/>
    <col min="11" max="11" width="6.85546875" style="1" customWidth="1"/>
    <col min="12" max="12" width="6.140625" style="1" customWidth="1"/>
  </cols>
  <sheetData>
    <row r="1" spans="1:12">
      <c r="L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8" t="s">
        <v>3</v>
      </c>
      <c r="F4" s="9" t="s">
        <v>4</v>
      </c>
      <c r="G4" s="9"/>
      <c r="H4" s="9"/>
      <c r="I4" s="10">
        <v>2013</v>
      </c>
      <c r="J4" s="9" t="s">
        <v>5</v>
      </c>
    </row>
    <row r="6" spans="1:12" ht="15.75">
      <c r="A6" s="11" t="s">
        <v>6</v>
      </c>
      <c r="B6" s="12">
        <f>I4</f>
        <v>2013</v>
      </c>
      <c r="C6" s="1" t="s">
        <v>7</v>
      </c>
      <c r="D6" s="12" t="s">
        <v>8</v>
      </c>
      <c r="E6" s="13">
        <v>2430.9</v>
      </c>
      <c r="F6" s="1" t="s">
        <v>9</v>
      </c>
    </row>
    <row r="7" spans="1:12" ht="15.75">
      <c r="A7" s="14">
        <v>1378990.94</v>
      </c>
      <c r="B7" s="14"/>
      <c r="C7" s="15" t="s">
        <v>10</v>
      </c>
      <c r="G7" s="16">
        <f>(A7-J8)</f>
        <v>1168268.98</v>
      </c>
      <c r="H7" s="1" t="s">
        <v>11</v>
      </c>
      <c r="I7" s="17">
        <f>(G7/A7)*100</f>
        <v>84.719119329384426</v>
      </c>
      <c r="J7" s="1" t="s">
        <v>12</v>
      </c>
    </row>
    <row r="8" spans="1:12" ht="15.75">
      <c r="A8" s="1" t="s">
        <v>13</v>
      </c>
      <c r="J8" s="16">
        <v>210721.96</v>
      </c>
      <c r="K8" s="1" t="s">
        <v>14</v>
      </c>
    </row>
    <row r="9" spans="1:12">
      <c r="A9" s="1" t="s">
        <v>15</v>
      </c>
    </row>
    <row r="10" spans="1:12">
      <c r="A10" s="1" t="s">
        <v>16</v>
      </c>
      <c r="B10" s="18">
        <v>24150.79</v>
      </c>
      <c r="C10" s="1" t="s">
        <v>17</v>
      </c>
      <c r="E10" s="1" t="s">
        <v>18</v>
      </c>
      <c r="F10" s="18">
        <v>18455.98</v>
      </c>
      <c r="G10" s="1" t="s">
        <v>17</v>
      </c>
      <c r="J10" s="18"/>
    </row>
    <row r="11" spans="1:12">
      <c r="A11" s="1" t="s">
        <v>19</v>
      </c>
      <c r="B11" s="18">
        <v>15942.35</v>
      </c>
      <c r="C11" s="1" t="s">
        <v>17</v>
      </c>
      <c r="E11" s="1" t="s">
        <v>20</v>
      </c>
      <c r="F11" s="18">
        <v>16300</v>
      </c>
      <c r="G11" s="1" t="s">
        <v>17</v>
      </c>
      <c r="J11" s="18"/>
    </row>
    <row r="12" spans="1:12">
      <c r="A12" s="1" t="s">
        <v>21</v>
      </c>
      <c r="B12" s="18">
        <v>12430.86</v>
      </c>
      <c r="C12" s="1" t="s">
        <v>17</v>
      </c>
      <c r="F12" s="18"/>
      <c r="J12" s="18"/>
    </row>
    <row r="13" spans="1:12">
      <c r="B13" s="18"/>
    </row>
    <row r="14" spans="1:12" ht="15.75">
      <c r="A14" s="1" t="s">
        <v>22</v>
      </c>
      <c r="J14" s="19">
        <f>G15+G16+G17+G18</f>
        <v>210721.96</v>
      </c>
      <c r="K14" s="20"/>
    </row>
    <row r="15" spans="1:12">
      <c r="A15" s="21" t="s">
        <v>23</v>
      </c>
      <c r="B15" s="1" t="s">
        <v>24</v>
      </c>
      <c r="G15" s="22">
        <f>(J8*43.5/100)</f>
        <v>91664.052599999995</v>
      </c>
      <c r="H15" s="1" t="s">
        <v>17</v>
      </c>
    </row>
    <row r="16" spans="1:12">
      <c r="A16" s="21" t="s">
        <v>23</v>
      </c>
      <c r="B16" s="1" t="s">
        <v>25</v>
      </c>
      <c r="G16" s="22">
        <f>(J8*36.6/100)</f>
        <v>77124.237359999999</v>
      </c>
      <c r="H16" s="1" t="s">
        <v>17</v>
      </c>
    </row>
    <row r="17" spans="1:12">
      <c r="A17" s="21" t="s">
        <v>23</v>
      </c>
      <c r="B17" s="1" t="s">
        <v>26</v>
      </c>
      <c r="G17" s="22">
        <f>(J8*12.5/100)</f>
        <v>26340.244999999999</v>
      </c>
      <c r="H17" s="1" t="s">
        <v>17</v>
      </c>
      <c r="K17" s="15"/>
      <c r="L17" s="23"/>
    </row>
    <row r="18" spans="1:12">
      <c r="A18" s="21" t="s">
        <v>23</v>
      </c>
      <c r="B18" s="1" t="s">
        <v>27</v>
      </c>
      <c r="G18" s="22">
        <f>(J8*7.4/100)</f>
        <v>15593.42504</v>
      </c>
      <c r="H18" s="1" t="s">
        <v>17</v>
      </c>
    </row>
    <row r="19" spans="1:12">
      <c r="G19" s="24"/>
    </row>
    <row r="20" spans="1:12">
      <c r="A20" s="25" t="s">
        <v>28</v>
      </c>
      <c r="G20" s="22">
        <f>E6*0*12/1.03</f>
        <v>0</v>
      </c>
      <c r="H20" s="1" t="s">
        <v>29</v>
      </c>
    </row>
    <row r="21" spans="1:12" ht="15.75" thickBot="1">
      <c r="A21" s="26">
        <f>(G20*I7/100)</f>
        <v>0</v>
      </c>
      <c r="B21" s="26"/>
      <c r="C21" s="1" t="s">
        <v>30</v>
      </c>
    </row>
    <row r="22" spans="1:12">
      <c r="A22" s="27" t="s">
        <v>2</v>
      </c>
      <c r="B22" s="28" t="s">
        <v>31</v>
      </c>
      <c r="C22" s="29"/>
      <c r="D22" s="29"/>
      <c r="E22" s="29"/>
      <c r="F22" s="29"/>
      <c r="G22" s="29"/>
      <c r="H22" s="30"/>
      <c r="I22" s="31" t="s">
        <v>32</v>
      </c>
      <c r="J22" s="32" t="s">
        <v>33</v>
      </c>
      <c r="K22" s="28" t="s">
        <v>34</v>
      </c>
      <c r="L22" s="30"/>
    </row>
    <row r="23" spans="1:12" ht="15.75" thickBot="1">
      <c r="A23" s="33" t="s">
        <v>35</v>
      </c>
      <c r="B23" s="34"/>
      <c r="C23" s="35"/>
      <c r="D23" s="35"/>
      <c r="E23" s="35"/>
      <c r="F23" s="35"/>
      <c r="G23" s="35"/>
      <c r="H23" s="36"/>
      <c r="I23" s="37" t="s">
        <v>36</v>
      </c>
      <c r="J23" s="38"/>
      <c r="K23" s="39" t="s">
        <v>37</v>
      </c>
      <c r="L23" s="40"/>
    </row>
    <row r="24" spans="1:12">
      <c r="A24" s="41">
        <v>1</v>
      </c>
      <c r="B24" s="42" t="s">
        <v>38</v>
      </c>
      <c r="C24" s="43"/>
      <c r="D24" s="43"/>
      <c r="E24" s="43"/>
      <c r="F24" s="43"/>
      <c r="G24" s="43"/>
      <c r="H24" s="44"/>
      <c r="I24" s="12" t="s">
        <v>39</v>
      </c>
      <c r="J24" s="45">
        <v>2</v>
      </c>
      <c r="K24" s="46">
        <f>2*1480</f>
        <v>2960</v>
      </c>
      <c r="L24" s="47"/>
    </row>
    <row r="25" spans="1:12">
      <c r="A25" s="41">
        <v>2</v>
      </c>
      <c r="B25" s="42" t="s">
        <v>40</v>
      </c>
      <c r="C25" s="43"/>
      <c r="D25" s="43"/>
      <c r="E25" s="43"/>
      <c r="F25" s="43"/>
      <c r="G25" s="43"/>
      <c r="H25" s="44"/>
      <c r="I25" s="48" t="s">
        <v>39</v>
      </c>
      <c r="J25" s="49">
        <v>1</v>
      </c>
      <c r="K25" s="46">
        <v>4200</v>
      </c>
      <c r="L25" s="47"/>
    </row>
    <row r="26" spans="1:12">
      <c r="A26" s="41">
        <v>3</v>
      </c>
      <c r="B26" s="42" t="s">
        <v>41</v>
      </c>
      <c r="C26" s="43"/>
      <c r="D26" s="43"/>
      <c r="E26" s="43"/>
      <c r="F26" s="43"/>
      <c r="G26" s="43"/>
      <c r="H26" s="44"/>
      <c r="I26" s="48" t="s">
        <v>39</v>
      </c>
      <c r="J26" s="49">
        <v>1</v>
      </c>
      <c r="K26" s="46">
        <f>600+37.5</f>
        <v>637.5</v>
      </c>
      <c r="L26" s="47"/>
    </row>
    <row r="27" spans="1:12">
      <c r="A27" s="41">
        <v>4</v>
      </c>
      <c r="B27" s="42" t="s">
        <v>42</v>
      </c>
      <c r="C27" s="43"/>
      <c r="D27" s="43"/>
      <c r="E27" s="43"/>
      <c r="F27" s="43"/>
      <c r="G27" s="43"/>
      <c r="H27" s="44"/>
      <c r="I27" s="48" t="s">
        <v>39</v>
      </c>
      <c r="J27" s="49">
        <v>1</v>
      </c>
      <c r="K27" s="46">
        <v>3244</v>
      </c>
      <c r="L27" s="47"/>
    </row>
    <row r="28" spans="1:12">
      <c r="A28" s="41">
        <v>5</v>
      </c>
      <c r="B28" s="50" t="s">
        <v>43</v>
      </c>
      <c r="C28" s="51"/>
      <c r="D28" s="51"/>
      <c r="E28" s="51"/>
      <c r="F28" s="51"/>
      <c r="G28" s="51"/>
      <c r="H28" s="52"/>
      <c r="I28" s="48" t="s">
        <v>44</v>
      </c>
      <c r="J28" s="49">
        <v>7</v>
      </c>
      <c r="K28" s="46">
        <f>22000*0.5</f>
        <v>11000</v>
      </c>
      <c r="L28" s="47"/>
    </row>
    <row r="29" spans="1:12">
      <c r="A29" s="41">
        <v>6</v>
      </c>
      <c r="B29" s="42" t="s">
        <v>45</v>
      </c>
      <c r="C29" s="51"/>
      <c r="D29" s="51"/>
      <c r="E29" s="51"/>
      <c r="F29" s="51"/>
      <c r="G29" s="51"/>
      <c r="H29" s="52"/>
      <c r="I29" s="48" t="s">
        <v>39</v>
      </c>
      <c r="J29" s="49">
        <v>20</v>
      </c>
      <c r="K29" s="46">
        <f>12140*0.3138</f>
        <v>3809.5320000000002</v>
      </c>
      <c r="L29" s="47"/>
    </row>
    <row r="30" spans="1:12">
      <c r="A30" s="41">
        <v>7</v>
      </c>
      <c r="B30" s="50" t="s">
        <v>46</v>
      </c>
      <c r="C30" s="51"/>
      <c r="D30" s="51"/>
      <c r="E30" s="51"/>
      <c r="F30" s="51"/>
      <c r="G30" s="51"/>
      <c r="H30" s="52"/>
      <c r="I30" s="48" t="s">
        <v>39</v>
      </c>
      <c r="J30" s="49">
        <v>1</v>
      </c>
      <c r="K30" s="46">
        <v>392</v>
      </c>
      <c r="L30" s="47"/>
    </row>
    <row r="31" spans="1:12">
      <c r="A31" s="41">
        <v>8</v>
      </c>
      <c r="B31" s="53" t="s">
        <v>47</v>
      </c>
      <c r="C31" s="54"/>
      <c r="D31" s="54"/>
      <c r="E31" s="54"/>
      <c r="F31" s="54"/>
      <c r="G31" s="54"/>
      <c r="H31" s="55"/>
      <c r="I31" s="49" t="s">
        <v>48</v>
      </c>
      <c r="J31" s="49">
        <v>3</v>
      </c>
      <c r="K31" s="56">
        <f>3000*0.3138</f>
        <v>941.40000000000009</v>
      </c>
      <c r="L31" s="57"/>
    </row>
    <row r="32" spans="1:12">
      <c r="A32" s="41">
        <v>9</v>
      </c>
      <c r="B32" s="53" t="s">
        <v>49</v>
      </c>
      <c r="C32" s="54"/>
      <c r="D32" s="54"/>
      <c r="E32" s="54"/>
      <c r="F32" s="54"/>
      <c r="G32" s="54"/>
      <c r="H32" s="55"/>
      <c r="I32" s="49" t="s">
        <v>48</v>
      </c>
      <c r="J32" s="49">
        <v>3</v>
      </c>
      <c r="K32" s="56">
        <f>3000*0.3138</f>
        <v>941.40000000000009</v>
      </c>
      <c r="L32" s="57"/>
    </row>
    <row r="33" spans="1:12">
      <c r="A33" s="41">
        <v>10</v>
      </c>
      <c r="B33" s="42" t="s">
        <v>50</v>
      </c>
      <c r="C33" s="51"/>
      <c r="D33" s="51"/>
      <c r="E33" s="51"/>
      <c r="F33" s="51"/>
      <c r="G33" s="51"/>
      <c r="H33" s="52"/>
      <c r="I33" s="48" t="s">
        <v>39</v>
      </c>
      <c r="J33" s="49">
        <v>22</v>
      </c>
      <c r="K33" s="46">
        <f>19949*0.3138</f>
        <v>6259.9962000000005</v>
      </c>
      <c r="L33" s="47"/>
    </row>
    <row r="34" spans="1:12">
      <c r="A34" s="41">
        <v>11</v>
      </c>
      <c r="B34" s="42" t="s">
        <v>51</v>
      </c>
      <c r="C34" s="51"/>
      <c r="D34" s="51"/>
      <c r="E34" s="51"/>
      <c r="F34" s="51"/>
      <c r="G34" s="51"/>
      <c r="H34" s="52"/>
      <c r="I34" s="58" t="s">
        <v>52</v>
      </c>
      <c r="J34" s="49">
        <v>1</v>
      </c>
      <c r="K34" s="59">
        <v>1829</v>
      </c>
      <c r="L34" s="60"/>
    </row>
    <row r="35" spans="1:12">
      <c r="A35" s="41">
        <v>12</v>
      </c>
      <c r="B35" s="42" t="s">
        <v>53</v>
      </c>
      <c r="C35" s="43"/>
      <c r="D35" s="43"/>
      <c r="E35" s="43"/>
      <c r="F35" s="43"/>
      <c r="G35" s="43"/>
      <c r="H35" s="44"/>
      <c r="I35" s="48" t="s">
        <v>39</v>
      </c>
      <c r="J35" s="49">
        <v>2</v>
      </c>
      <c r="K35" s="46">
        <f>14592.02/3</f>
        <v>4864.0066666666671</v>
      </c>
      <c r="L35" s="47"/>
    </row>
    <row r="36" spans="1:12">
      <c r="A36" s="41">
        <v>13</v>
      </c>
      <c r="B36" s="53" t="s">
        <v>54</v>
      </c>
      <c r="C36" s="54"/>
      <c r="D36" s="54"/>
      <c r="E36" s="54"/>
      <c r="F36" s="54"/>
      <c r="G36" s="54"/>
      <c r="H36" s="55"/>
      <c r="I36" s="48" t="s">
        <v>55</v>
      </c>
      <c r="J36" s="61">
        <v>16</v>
      </c>
      <c r="K36" s="46">
        <f>5475*0.3138</f>
        <v>1718.0550000000001</v>
      </c>
      <c r="L36" s="47"/>
    </row>
    <row r="37" spans="1:12">
      <c r="A37" s="41">
        <v>14</v>
      </c>
      <c r="B37" s="42" t="s">
        <v>56</v>
      </c>
      <c r="C37" s="43"/>
      <c r="D37" s="43"/>
      <c r="E37" s="43"/>
      <c r="F37" s="43"/>
      <c r="G37" s="43"/>
      <c r="H37" s="44"/>
      <c r="I37" s="48" t="s">
        <v>39</v>
      </c>
      <c r="J37" s="49">
        <v>4</v>
      </c>
      <c r="K37" s="46">
        <f>725/2</f>
        <v>362.5</v>
      </c>
      <c r="L37" s="47"/>
    </row>
    <row r="38" spans="1:12">
      <c r="A38" s="41">
        <v>15</v>
      </c>
      <c r="B38" s="42" t="s">
        <v>57</v>
      </c>
      <c r="C38" s="43"/>
      <c r="D38" s="43"/>
      <c r="E38" s="43"/>
      <c r="F38" s="43"/>
      <c r="G38" s="43"/>
      <c r="H38" s="44"/>
      <c r="I38" s="61" t="s">
        <v>39</v>
      </c>
      <c r="J38" s="49">
        <v>2</v>
      </c>
      <c r="K38" s="46">
        <f>4828.85*0.3138</f>
        <v>1515.2931300000002</v>
      </c>
      <c r="L38" s="47"/>
    </row>
    <row r="39" spans="1:12">
      <c r="A39" s="41">
        <v>16</v>
      </c>
      <c r="B39" s="42" t="s">
        <v>58</v>
      </c>
      <c r="C39" s="43"/>
      <c r="D39" s="43"/>
      <c r="E39" s="43"/>
      <c r="F39" s="43"/>
      <c r="G39" s="43"/>
      <c r="H39" s="44"/>
      <c r="I39" s="62" t="s">
        <v>39</v>
      </c>
      <c r="J39" s="63">
        <v>9</v>
      </c>
      <c r="K39" s="64">
        <f>2862+231</f>
        <v>3093</v>
      </c>
      <c r="L39" s="65"/>
    </row>
    <row r="40" spans="1:12">
      <c r="A40" s="41">
        <v>17</v>
      </c>
      <c r="B40" s="42" t="s">
        <v>59</v>
      </c>
      <c r="C40" s="43"/>
      <c r="D40" s="43"/>
      <c r="E40" s="43"/>
      <c r="F40" s="43"/>
      <c r="G40" s="43"/>
      <c r="H40" s="44"/>
      <c r="I40" s="62" t="s">
        <v>39</v>
      </c>
      <c r="J40" s="63">
        <v>2</v>
      </c>
      <c r="K40" s="46">
        <v>1890</v>
      </c>
      <c r="L40" s="47"/>
    </row>
    <row r="41" spans="1:12">
      <c r="A41" s="41">
        <v>18</v>
      </c>
      <c r="B41" s="53" t="s">
        <v>60</v>
      </c>
      <c r="C41" s="54"/>
      <c r="D41" s="54"/>
      <c r="E41" s="54"/>
      <c r="F41" s="54"/>
      <c r="G41" s="54"/>
      <c r="H41" s="55"/>
      <c r="I41" s="61" t="s">
        <v>39</v>
      </c>
      <c r="J41" s="49">
        <v>3</v>
      </c>
      <c r="K41" s="46">
        <f>506/2</f>
        <v>253</v>
      </c>
      <c r="L41" s="47"/>
    </row>
    <row r="42" spans="1:12">
      <c r="A42" s="41">
        <v>19</v>
      </c>
      <c r="B42" s="53" t="s">
        <v>61</v>
      </c>
      <c r="C42" s="54"/>
      <c r="D42" s="54"/>
      <c r="E42" s="54"/>
      <c r="F42" s="54"/>
      <c r="G42" s="54"/>
      <c r="H42" s="55"/>
      <c r="I42" s="48" t="s">
        <v>62</v>
      </c>
      <c r="J42" s="61">
        <v>1</v>
      </c>
      <c r="K42" s="66">
        <f>10975*0.3138</f>
        <v>3443.9550000000004</v>
      </c>
      <c r="L42" s="67"/>
    </row>
    <row r="43" spans="1:12">
      <c r="A43" s="41">
        <v>20</v>
      </c>
      <c r="B43" s="53" t="s">
        <v>63</v>
      </c>
      <c r="C43" s="54"/>
      <c r="D43" s="54"/>
      <c r="E43" s="54"/>
      <c r="F43" s="54"/>
      <c r="G43" s="54"/>
      <c r="H43" s="55"/>
      <c r="I43" s="61" t="s">
        <v>39</v>
      </c>
      <c r="J43" s="49">
        <v>1</v>
      </c>
      <c r="K43" s="46">
        <v>9500</v>
      </c>
      <c r="L43" s="47"/>
    </row>
    <row r="44" spans="1:12">
      <c r="A44" s="41">
        <v>21</v>
      </c>
      <c r="B44" s="53" t="s">
        <v>64</v>
      </c>
      <c r="C44" s="54"/>
      <c r="D44" s="54"/>
      <c r="E44" s="54"/>
      <c r="F44" s="54"/>
      <c r="G44" s="54"/>
      <c r="H44" s="55"/>
      <c r="I44" s="61" t="s">
        <v>39</v>
      </c>
      <c r="J44" s="49">
        <v>6</v>
      </c>
      <c r="K44" s="64">
        <f>6*140</f>
        <v>840</v>
      </c>
      <c r="L44" s="65"/>
    </row>
    <row r="45" spans="1:12">
      <c r="A45" s="41">
        <v>22</v>
      </c>
      <c r="B45" s="53" t="s">
        <v>65</v>
      </c>
      <c r="C45" s="54"/>
      <c r="D45" s="54"/>
      <c r="E45" s="54"/>
      <c r="F45" s="54"/>
      <c r="G45" s="54"/>
      <c r="H45" s="55"/>
      <c r="I45" s="61" t="s">
        <v>39</v>
      </c>
      <c r="J45" s="49">
        <v>2</v>
      </c>
      <c r="K45" s="46">
        <v>434</v>
      </c>
      <c r="L45" s="47"/>
    </row>
    <row r="46" spans="1:12">
      <c r="A46" s="41">
        <v>23</v>
      </c>
      <c r="B46" s="53" t="s">
        <v>66</v>
      </c>
      <c r="C46" s="54"/>
      <c r="D46" s="54"/>
      <c r="E46" s="54"/>
      <c r="F46" s="54"/>
      <c r="G46" s="54"/>
      <c r="H46" s="55"/>
      <c r="I46" s="61" t="s">
        <v>67</v>
      </c>
      <c r="J46" s="61">
        <v>306.2</v>
      </c>
      <c r="K46" s="56">
        <v>500</v>
      </c>
      <c r="L46" s="57"/>
    </row>
    <row r="47" spans="1:12">
      <c r="A47" s="41">
        <v>24</v>
      </c>
      <c r="B47" s="68" t="s">
        <v>68</v>
      </c>
      <c r="C47" s="69"/>
      <c r="D47" s="69"/>
      <c r="E47" s="69"/>
      <c r="F47" s="69"/>
      <c r="G47" s="69"/>
      <c r="H47" s="70"/>
      <c r="I47" s="61">
        <v>1</v>
      </c>
      <c r="J47" s="61" t="s">
        <v>52</v>
      </c>
      <c r="K47" s="56">
        <v>9500</v>
      </c>
      <c r="L47" s="57"/>
    </row>
    <row r="48" spans="1:12">
      <c r="A48" s="41">
        <v>25</v>
      </c>
      <c r="B48" s="53" t="s">
        <v>69</v>
      </c>
      <c r="C48" s="54"/>
      <c r="D48" s="54"/>
      <c r="E48" s="54"/>
      <c r="F48" s="54"/>
      <c r="G48" s="54"/>
      <c r="H48" s="55"/>
      <c r="I48" s="61" t="s">
        <v>70</v>
      </c>
      <c r="J48" s="61">
        <v>1</v>
      </c>
      <c r="K48" s="56">
        <f>12500*0.3138</f>
        <v>3922.5000000000005</v>
      </c>
      <c r="L48" s="57"/>
    </row>
    <row r="49" spans="1:12">
      <c r="A49" s="41">
        <v>26</v>
      </c>
      <c r="B49" s="71" t="s">
        <v>71</v>
      </c>
      <c r="C49" s="72"/>
      <c r="D49" s="72"/>
      <c r="E49" s="72"/>
      <c r="F49" s="72"/>
      <c r="G49" s="72"/>
      <c r="H49" s="73"/>
      <c r="I49" s="49" t="s">
        <v>39</v>
      </c>
      <c r="J49" s="48">
        <v>25</v>
      </c>
      <c r="K49" s="56">
        <f>6432/32</f>
        <v>201</v>
      </c>
      <c r="L49" s="57"/>
    </row>
    <row r="50" spans="1:12">
      <c r="A50" s="41">
        <v>27</v>
      </c>
      <c r="B50" s="71" t="s">
        <v>72</v>
      </c>
      <c r="C50" s="72"/>
      <c r="D50" s="72"/>
      <c r="E50" s="72"/>
      <c r="F50" s="72"/>
      <c r="G50" s="72"/>
      <c r="H50" s="73"/>
      <c r="I50" s="49" t="s">
        <v>39</v>
      </c>
      <c r="J50" s="48">
        <v>1</v>
      </c>
      <c r="K50" s="56">
        <v>4381</v>
      </c>
      <c r="L50" s="57"/>
    </row>
    <row r="51" spans="1:12">
      <c r="A51" s="41">
        <v>28</v>
      </c>
      <c r="B51" s="53" t="s">
        <v>73</v>
      </c>
      <c r="C51" s="54"/>
      <c r="D51" s="54"/>
      <c r="E51" s="54"/>
      <c r="F51" s="54"/>
      <c r="G51" s="54"/>
      <c r="H51" s="55"/>
      <c r="I51" s="49" t="s">
        <v>39</v>
      </c>
      <c r="J51" s="49">
        <v>1</v>
      </c>
      <c r="K51" s="56">
        <f>12500*0.338</f>
        <v>4225</v>
      </c>
      <c r="L51" s="57"/>
    </row>
    <row r="52" spans="1:12">
      <c r="A52" s="41">
        <v>29</v>
      </c>
      <c r="B52" s="53" t="s">
        <v>74</v>
      </c>
      <c r="C52" s="54"/>
      <c r="D52" s="54"/>
      <c r="E52" s="54"/>
      <c r="F52" s="54"/>
      <c r="G52" s="54"/>
      <c r="H52" s="55"/>
      <c r="I52" s="61" t="s">
        <v>39</v>
      </c>
      <c r="J52" s="61">
        <v>2</v>
      </c>
      <c r="K52" s="74">
        <v>280</v>
      </c>
      <c r="L52" s="75"/>
    </row>
    <row r="53" spans="1:12">
      <c r="A53" s="41">
        <v>30</v>
      </c>
      <c r="B53" s="53" t="s">
        <v>75</v>
      </c>
      <c r="C53" s="54"/>
      <c r="D53" s="54"/>
      <c r="E53" s="54"/>
      <c r="F53" s="54"/>
      <c r="G53" s="54"/>
      <c r="H53" s="55"/>
      <c r="I53" s="61" t="s">
        <v>39</v>
      </c>
      <c r="J53" s="61">
        <v>1</v>
      </c>
      <c r="K53" s="56">
        <f>(5031+9000)/2*0.5</f>
        <v>3507.75</v>
      </c>
      <c r="L53" s="57"/>
    </row>
    <row r="54" spans="1:12">
      <c r="A54" s="41">
        <v>31</v>
      </c>
      <c r="B54" s="53" t="s">
        <v>76</v>
      </c>
      <c r="C54" s="54"/>
      <c r="D54" s="54"/>
      <c r="E54" s="54"/>
      <c r="F54" s="54"/>
      <c r="G54" s="54"/>
      <c r="H54" s="55"/>
      <c r="I54" s="61" t="s">
        <v>39</v>
      </c>
      <c r="J54" s="49">
        <v>1</v>
      </c>
      <c r="K54" s="56">
        <f>6451/2</f>
        <v>3225.5</v>
      </c>
      <c r="L54" s="57"/>
    </row>
    <row r="55" spans="1:12">
      <c r="A55" s="45"/>
      <c r="B55" s="76" t="s">
        <v>77</v>
      </c>
      <c r="C55" s="77"/>
      <c r="D55" s="77"/>
      <c r="E55" s="77"/>
      <c r="F55" s="77"/>
      <c r="G55" s="77"/>
      <c r="H55" s="78"/>
      <c r="I55" s="79"/>
      <c r="J55" s="79"/>
      <c r="K55" s="56">
        <f>SUM(K19:L54)</f>
        <v>93871.387996666672</v>
      </c>
      <c r="L55" s="57"/>
    </row>
    <row r="56" spans="1:12" ht="15.75" thickBot="1">
      <c r="A56" s="45"/>
      <c r="B56" s="76" t="s">
        <v>78</v>
      </c>
      <c r="C56" s="77"/>
      <c r="D56" s="77"/>
      <c r="E56" s="77"/>
      <c r="F56" s="77"/>
      <c r="G56" s="77"/>
      <c r="H56" s="78"/>
      <c r="I56" s="79"/>
      <c r="J56" s="80"/>
      <c r="K56" s="81">
        <f>K55*0.14</f>
        <v>13141.994319533334</v>
      </c>
      <c r="L56" s="82"/>
    </row>
    <row r="57" spans="1:12" ht="16.5" thickBot="1">
      <c r="A57" s="83"/>
      <c r="B57" s="84" t="s">
        <v>79</v>
      </c>
      <c r="C57" s="85"/>
      <c r="D57" s="85"/>
      <c r="E57" s="85"/>
      <c r="F57" s="85"/>
      <c r="G57" s="85"/>
      <c r="H57" s="86"/>
      <c r="I57" s="83"/>
      <c r="J57" s="83"/>
      <c r="K57" s="87">
        <f>K55+K56</f>
        <v>107013.3823162</v>
      </c>
      <c r="L57" s="88"/>
    </row>
    <row r="58" spans="1:12">
      <c r="A58" s="1" t="s">
        <v>80</v>
      </c>
    </row>
    <row r="59" spans="1:12">
      <c r="A59" s="1" t="s">
        <v>81</v>
      </c>
      <c r="D59" s="12">
        <f>I4</f>
        <v>2013</v>
      </c>
      <c r="E59" s="1" t="s">
        <v>82</v>
      </c>
      <c r="G59" s="89">
        <f>K57-G20</f>
        <v>107013.3823162</v>
      </c>
      <c r="H59" s="1" t="s">
        <v>83</v>
      </c>
    </row>
    <row r="60" spans="1:12" ht="15.75" thickBot="1">
      <c r="A60" s="1" t="s">
        <v>84</v>
      </c>
      <c r="B60" s="12">
        <f>I4</f>
        <v>2013</v>
      </c>
      <c r="C60" s="1" t="s">
        <v>85</v>
      </c>
    </row>
    <row r="61" spans="1:12">
      <c r="A61" s="90" t="s">
        <v>2</v>
      </c>
      <c r="B61" s="91" t="s">
        <v>86</v>
      </c>
      <c r="C61" s="92"/>
      <c r="D61" s="92"/>
      <c r="E61" s="92"/>
      <c r="F61" s="91" t="s">
        <v>87</v>
      </c>
      <c r="G61" s="92"/>
      <c r="H61" s="93"/>
      <c r="I61" s="91" t="s">
        <v>88</v>
      </c>
      <c r="J61" s="92"/>
      <c r="K61" s="92"/>
      <c r="L61" s="93"/>
    </row>
    <row r="62" spans="1:12" ht="15.75" thickBot="1">
      <c r="A62" s="94"/>
      <c r="B62" s="95"/>
      <c r="C62" s="96"/>
      <c r="D62" s="96"/>
      <c r="E62" s="96"/>
      <c r="F62" s="95"/>
      <c r="G62" s="96"/>
      <c r="H62" s="97"/>
      <c r="I62" s="95" t="s">
        <v>89</v>
      </c>
      <c r="J62" s="96"/>
      <c r="K62" s="96"/>
      <c r="L62" s="97"/>
    </row>
    <row r="63" spans="1:12">
      <c r="A63" s="98" t="s">
        <v>90</v>
      </c>
      <c r="B63" s="99" t="s">
        <v>91</v>
      </c>
      <c r="C63" s="100"/>
      <c r="D63" s="100"/>
      <c r="E63" s="101"/>
      <c r="F63" s="102" t="s">
        <v>92</v>
      </c>
      <c r="G63" s="103"/>
      <c r="H63" s="104"/>
      <c r="I63" s="102" t="s">
        <v>93</v>
      </c>
      <c r="J63" s="103"/>
      <c r="K63" s="103"/>
      <c r="L63" s="104"/>
    </row>
    <row r="64" spans="1:12">
      <c r="A64" s="41" t="s">
        <v>94</v>
      </c>
      <c r="B64" s="76" t="s">
        <v>95</v>
      </c>
      <c r="C64" s="77"/>
      <c r="D64" s="77"/>
      <c r="E64" s="78"/>
      <c r="F64" s="105" t="s">
        <v>96</v>
      </c>
      <c r="G64" s="106"/>
      <c r="H64" s="107"/>
      <c r="I64" s="105" t="s">
        <v>97</v>
      </c>
      <c r="J64" s="106"/>
      <c r="K64" s="106"/>
      <c r="L64" s="107"/>
    </row>
    <row r="65" spans="1:12">
      <c r="A65" s="41" t="s">
        <v>98</v>
      </c>
      <c r="B65" s="76" t="s">
        <v>99</v>
      </c>
      <c r="C65" s="77"/>
      <c r="D65" s="77"/>
      <c r="E65" s="78"/>
      <c r="F65" s="105" t="s">
        <v>100</v>
      </c>
      <c r="G65" s="106"/>
      <c r="H65" s="107"/>
      <c r="I65" s="105" t="s">
        <v>101</v>
      </c>
      <c r="J65" s="106"/>
      <c r="K65" s="106"/>
      <c r="L65" s="107"/>
    </row>
    <row r="66" spans="1:12">
      <c r="A66" s="41" t="s">
        <v>102</v>
      </c>
      <c r="B66" s="76" t="s">
        <v>103</v>
      </c>
      <c r="C66" s="77"/>
      <c r="D66" s="77"/>
      <c r="E66" s="78"/>
      <c r="F66" s="105" t="s">
        <v>104</v>
      </c>
      <c r="G66" s="106"/>
      <c r="H66" s="107"/>
      <c r="I66" s="105" t="s">
        <v>105</v>
      </c>
      <c r="J66" s="106"/>
      <c r="K66" s="106"/>
      <c r="L66" s="107"/>
    </row>
    <row r="67" spans="1:12">
      <c r="A67" s="41" t="s">
        <v>106</v>
      </c>
      <c r="B67" s="76" t="s">
        <v>107</v>
      </c>
      <c r="C67" s="77"/>
      <c r="D67" s="77"/>
      <c r="E67" s="78"/>
      <c r="F67" s="105" t="s">
        <v>108</v>
      </c>
      <c r="G67" s="106"/>
      <c r="H67" s="107"/>
      <c r="I67" s="105" t="s">
        <v>109</v>
      </c>
      <c r="J67" s="106"/>
      <c r="K67" s="106"/>
      <c r="L67" s="107"/>
    </row>
    <row r="68" spans="1:12" ht="15.75" thickBot="1">
      <c r="A68" s="108" t="s">
        <v>110</v>
      </c>
      <c r="B68" s="109" t="s">
        <v>111</v>
      </c>
      <c r="C68" s="110"/>
      <c r="D68" s="110"/>
      <c r="E68" s="111"/>
      <c r="F68" s="34" t="s">
        <v>112</v>
      </c>
      <c r="G68" s="35"/>
      <c r="H68" s="36"/>
      <c r="I68" s="34" t="s">
        <v>113</v>
      </c>
      <c r="J68" s="35"/>
      <c r="K68" s="35"/>
      <c r="L68" s="36"/>
    </row>
    <row r="70" spans="1:12">
      <c r="A70" s="112" t="s">
        <v>114</v>
      </c>
      <c r="B70" s="12">
        <f>I4+1</f>
        <v>2014</v>
      </c>
      <c r="C70" s="1" t="s">
        <v>115</v>
      </c>
    </row>
    <row r="71" spans="1:12">
      <c r="A71" s="69" t="s">
        <v>116</v>
      </c>
    </row>
    <row r="72" spans="1:12">
      <c r="A72" s="54" t="s">
        <v>117</v>
      </c>
      <c r="B72" s="54"/>
      <c r="C72" s="54"/>
      <c r="D72" s="54"/>
      <c r="E72" s="54"/>
      <c r="F72" s="113">
        <v>0</v>
      </c>
      <c r="G72" s="1" t="s">
        <v>118</v>
      </c>
    </row>
    <row r="73" spans="1:12">
      <c r="A73" s="69" t="s">
        <v>119</v>
      </c>
      <c r="E73" s="12">
        <f>I4</f>
        <v>2013</v>
      </c>
      <c r="F73" s="1" t="s">
        <v>120</v>
      </c>
      <c r="K73" s="12"/>
    </row>
    <row r="74" spans="1:12">
      <c r="A74" s="69" t="s">
        <v>121</v>
      </c>
    </row>
    <row r="75" spans="1:12">
      <c r="A75" s="69" t="s">
        <v>122</v>
      </c>
    </row>
    <row r="76" spans="1:12">
      <c r="A76" s="69" t="s">
        <v>123</v>
      </c>
    </row>
    <row r="77" spans="1:12">
      <c r="A77" s="69" t="s">
        <v>124</v>
      </c>
    </row>
    <row r="79" spans="1:12">
      <c r="A79" s="69" t="s">
        <v>125</v>
      </c>
      <c r="B79" s="12">
        <f>I4+1</f>
        <v>2014</v>
      </c>
      <c r="C79" s="1" t="s">
        <v>126</v>
      </c>
    </row>
    <row r="80" spans="1:12">
      <c r="A80" s="69" t="s">
        <v>127</v>
      </c>
    </row>
    <row r="81" spans="1:12">
      <c r="A81" s="69" t="s">
        <v>128</v>
      </c>
      <c r="J81" s="18">
        <v>13000</v>
      </c>
      <c r="K81" s="1" t="s">
        <v>17</v>
      </c>
    </row>
    <row r="82" spans="1:12">
      <c r="A82" s="69" t="s">
        <v>129</v>
      </c>
      <c r="J82" s="18">
        <v>6500</v>
      </c>
      <c r="K82" s="1" t="s">
        <v>17</v>
      </c>
    </row>
    <row r="83" spans="1:12">
      <c r="A83" s="69" t="s">
        <v>130</v>
      </c>
      <c r="J83" s="18">
        <v>15000</v>
      </c>
      <c r="K83" s="1" t="s">
        <v>17</v>
      </c>
    </row>
    <row r="84" spans="1:12">
      <c r="A84" s="69" t="s">
        <v>131</v>
      </c>
      <c r="J84" s="18">
        <v>1200</v>
      </c>
      <c r="K84" s="1" t="s">
        <v>17</v>
      </c>
    </row>
    <row r="85" spans="1:12">
      <c r="A85" s="69" t="s">
        <v>132</v>
      </c>
      <c r="J85" s="18">
        <v>1000</v>
      </c>
      <c r="K85" s="1" t="s">
        <v>17</v>
      </c>
    </row>
    <row r="86" spans="1:12">
      <c r="A86" s="69" t="s">
        <v>133</v>
      </c>
      <c r="J86" s="18">
        <v>15000</v>
      </c>
      <c r="K86" s="1" t="s">
        <v>17</v>
      </c>
    </row>
    <row r="87" spans="1:12">
      <c r="A87" s="69" t="s">
        <v>134</v>
      </c>
      <c r="J87" s="18">
        <v>12000</v>
      </c>
      <c r="K87" s="1" t="s">
        <v>17</v>
      </c>
    </row>
    <row r="88" spans="1:12">
      <c r="A88" s="69" t="s">
        <v>135</v>
      </c>
      <c r="J88" s="18">
        <v>12000</v>
      </c>
      <c r="K88" s="1" t="s">
        <v>17</v>
      </c>
    </row>
    <row r="89" spans="1:12">
      <c r="A89" s="69" t="s">
        <v>136</v>
      </c>
      <c r="J89" s="18">
        <v>10000</v>
      </c>
      <c r="K89" s="1" t="s">
        <v>17</v>
      </c>
    </row>
    <row r="90" spans="1:12">
      <c r="A90" s="114" t="s">
        <v>137</v>
      </c>
      <c r="J90" s="22">
        <f>SUM(J81:J89)</f>
        <v>85700</v>
      </c>
      <c r="K90" s="115" t="s">
        <v>138</v>
      </c>
    </row>
    <row r="91" spans="1:12">
      <c r="A91" s="69" t="s">
        <v>139</v>
      </c>
      <c r="H91" s="89"/>
      <c r="J91" s="22">
        <f>G59</f>
        <v>107013.3823162</v>
      </c>
      <c r="K91" s="22"/>
    </row>
    <row r="92" spans="1:12">
      <c r="A92" s="69" t="s">
        <v>140</v>
      </c>
      <c r="B92" s="116"/>
      <c r="C92" s="89">
        <f>J90+J91</f>
        <v>192713.3823162</v>
      </c>
      <c r="D92" s="116" t="s">
        <v>141</v>
      </c>
      <c r="E92" s="117">
        <f>I4+1</f>
        <v>2014</v>
      </c>
      <c r="F92" s="1" t="s">
        <v>142</v>
      </c>
      <c r="G92" s="17">
        <f>C92/(E6*12)</f>
        <v>6.6063797467398899</v>
      </c>
      <c r="H92" s="118" t="s">
        <v>143</v>
      </c>
      <c r="I92" s="1" t="s">
        <v>144</v>
      </c>
    </row>
    <row r="94" spans="1:12">
      <c r="B94" s="1" t="s">
        <v>145</v>
      </c>
    </row>
    <row r="95" spans="1:12">
      <c r="B95" s="1" t="s">
        <v>87</v>
      </c>
      <c r="I95" s="1" t="s">
        <v>146</v>
      </c>
    </row>
    <row r="96" spans="1:12">
      <c r="L96" s="2"/>
    </row>
  </sheetData>
  <mergeCells count="99">
    <mergeCell ref="A72:E72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K57:L57"/>
    <mergeCell ref="B61:E61"/>
    <mergeCell ref="F61:H61"/>
    <mergeCell ref="I61:L61"/>
    <mergeCell ref="B62:E62"/>
    <mergeCell ref="F62:H62"/>
    <mergeCell ref="I62:L62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K47:L47"/>
    <mergeCell ref="B48:H48"/>
    <mergeCell ref="K48:L48"/>
    <mergeCell ref="B49:H49"/>
    <mergeCell ref="K49:L49"/>
    <mergeCell ref="B50:H50"/>
    <mergeCell ref="K50:L50"/>
    <mergeCell ref="B44:H44"/>
    <mergeCell ref="K44:L44"/>
    <mergeCell ref="B45:H45"/>
    <mergeCell ref="K45:L45"/>
    <mergeCell ref="B46:H46"/>
    <mergeCell ref="K46:L46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A2:L2"/>
    <mergeCell ref="A3:L3"/>
    <mergeCell ref="A7:B7"/>
    <mergeCell ref="A21:B21"/>
    <mergeCell ref="B22:H22"/>
    <mergeCell ref="K22:L2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2014-04-11T01:28:47Z</dcterms:modified>
</cp:coreProperties>
</file>