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8" i="1"/>
  <c r="J76"/>
  <c r="B65"/>
  <c r="E59"/>
  <c r="B55"/>
  <c r="B45"/>
  <c r="D44"/>
  <c r="K38"/>
  <c r="K37"/>
  <c r="K35"/>
  <c r="K34"/>
  <c r="K33"/>
  <c r="J29"/>
  <c r="K26"/>
  <c r="K40" s="1"/>
  <c r="G20"/>
  <c r="A21" s="1"/>
  <c r="G18"/>
  <c r="G17"/>
  <c r="G16"/>
  <c r="G15"/>
  <c r="J14" s="1"/>
  <c r="I7"/>
  <c r="G7"/>
  <c r="B6"/>
  <c r="K41" l="1"/>
  <c r="K42" s="1"/>
  <c r="G44" s="1"/>
  <c r="I77" s="1"/>
  <c r="C78" s="1"/>
  <c r="G78" s="1"/>
  <c r="F57" s="1"/>
</calcChain>
</file>

<file path=xl/sharedStrings.xml><?xml version="1.0" encoding="utf-8"?>
<sst xmlns="http://schemas.openxmlformats.org/spreadsheetml/2006/main" count="166" uniqueCount="133">
  <si>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</si>
  <si>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</si>
  <si>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</si>
  <si>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4а</t>
  </si>
  <si>
    <t xml:space="preserve">  по  ул. Грязнова  за </t>
  </si>
  <si>
    <t>год</t>
  </si>
  <si>
    <t xml:space="preserve">1.  В </t>
  </si>
  <si>
    <t>г.   по дому</t>
  </si>
  <si>
    <t>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</si>
  <si>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</si>
  <si>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    рублей,    оплачено собственниками</t>
  </si>
  <si>
    <t xml:space="preserve">          рублей   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</si>
  <si>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</si>
  <si>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</si>
  <si>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</si>
  <si>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</si>
  <si>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1 -  </t>
    </r>
    <r>
      <rPr>
        <sz val="11"/>
        <color theme="1"/>
        <rFont val="Calibri"/>
        <family val="2"/>
        <charset val="204"/>
        <scheme val="minor"/>
      </rPr>
      <t xml:space="preserve">                 </t>
    </r>
  </si>
  <si>
    <t>руб.</t>
  </si>
  <si>
    <r>
      <t>кв.4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-        </t>
    </r>
  </si>
  <si>
    <t>Оф.1</t>
  </si>
  <si>
    <r>
      <t>кв.6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</si>
  <si>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3 - </t>
    </r>
    <r>
      <rPr>
        <sz val="11"/>
        <color theme="1"/>
        <rFont val="Calibri"/>
        <family val="2"/>
        <charset val="204"/>
        <scheme val="minor"/>
      </rPr>
      <t xml:space="preserve">            </t>
    </r>
  </si>
  <si>
    <r>
      <t>кв.7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</si>
  <si>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</si>
  <si>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</si>
  <si>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</si>
  <si>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</si>
  <si>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</si>
  <si>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</si>
  <si>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</si>
  <si>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</si>
  <si>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</si>
  <si>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</si>
  <si>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</si>
  <si>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</si>
  <si>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</si>
  <si>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</si>
  <si>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</si>
  <si>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</si>
  <si>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Генеральная уборка подъезда в январе.</t>
  </si>
  <si>
    <t>Доска для объявлений (большая)</t>
  </si>
  <si>
    <t>Ящик для показаний приборов учета</t>
  </si>
  <si>
    <t>шт.</t>
  </si>
  <si>
    <t>Вывоз снега с придомовой территории в феврале</t>
  </si>
  <si>
    <t>м/час</t>
  </si>
  <si>
    <t>Уборка снега с кровли</t>
  </si>
  <si>
    <t>м2</t>
  </si>
  <si>
    <t>Установка светильников, установка фотореле, замена энергосберегающих ламп.</t>
  </si>
  <si>
    <t>Устройство перемычки на ГВС (перевод ГВС на открытую систему) в ИТП.</t>
  </si>
  <si>
    <r>
      <t xml:space="preserve">Демонтаж и монтаж крана шарового </t>
    </r>
    <r>
      <rPr>
        <sz val="11"/>
        <color theme="1"/>
        <rFont val="Calibri"/>
        <family val="2"/>
        <charset val="204"/>
      </rPr>
      <t>ø50 в тепловом узле</t>
    </r>
  </si>
  <si>
    <t>Генеральная уборка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</si>
  <si>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</si>
  <si>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Госповерка теплосчетчика, демонтаж/монтаж теплосчетчика. </t>
  </si>
  <si>
    <t>Замена датчиков давления.</t>
  </si>
  <si>
    <t>Замена термометров сопротивления.</t>
  </si>
  <si>
    <t>Замена клапана VB -20 с электроприводом AMV-20</t>
  </si>
  <si>
    <t>раб.</t>
  </si>
  <si>
    <t>Бирки для маркировки элементов в ИТП.</t>
  </si>
  <si>
    <t xml:space="preserve">Демонтаж задвижек на обратном трубопроводе. </t>
  </si>
  <si>
    <t>Подключение гирлянд, украшение  новогодней елки.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</si>
  <si>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</si>
  <si>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</si>
  <si>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</si>
  <si>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</si>
  <si>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</si>
  <si>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</si>
  <si>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</si>
  <si>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</si>
  <si>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</si>
  <si>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</si>
  <si>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</si>
  <si>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</si>
  <si>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</si>
  <si>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</si>
  <si>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</si>
  <si>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15,97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</si>
  <si>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</si>
  <si>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</si>
  <si>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</si>
  <si>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0,00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</si>
  <si>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</si>
  <si>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</si>
  <si>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</si>
  <si>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</si>
  <si>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</si>
  <si>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</si>
  <si>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</si>
  <si>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239,15 руб./чел.</t>
  </si>
  <si>
    <t>301,44 руб./чел.</t>
  </si>
  <si>
    <t>6.</t>
  </si>
  <si>
    <t>Холодное водоснабжение.</t>
  </si>
  <si>
    <t>58,10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</si>
  <si>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</si>
  <si>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</si>
  <si>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</si>
  <si>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</si>
  <si>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</si>
  <si>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</si>
  <si>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</si>
  <si>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</si>
  <si>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</si>
  <si>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</si>
  <si>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</si>
  <si>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</si>
  <si>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</si>
  <si>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</si>
  <si>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</si>
  <si>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</si>
  <si>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</si>
  <si>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</si>
  <si>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</si>
  <si>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</si>
  <si>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</si>
  <si>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</si>
  <si>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</si>
  <si>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</si>
  <si>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</si>
  <si>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</si>
  <si>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</si>
  <si>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бесхозных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</si>
  <si>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</si>
  <si>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</si>
  <si>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</si>
  <si>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</si>
  <si>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Что  с   учетом    перерасхода (+) или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</si>
  <si>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</si>
  <si>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</si>
  <si>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</si>
  <si>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</si>
  <si>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</si>
  <si>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</si>
  <si>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</si>
  <si>
    <t>году, с последующим перерасчетом по окончании 2014г.);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</si>
</sst>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8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5" fillId="0" borderId="1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11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1" xfId="0" applyFont="1" applyFill="1" applyBorder="1" applyAlignment="1">
      <alignment horizontal="left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0" fillId="0" borderId="9" xfId="0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31" workbookViewId="0">
      <selection activeCell="K82" sqref="K82"/>
    </sheetView>
  </sheetViews>
  <sheetFormatPr defaultRowHeight="15"/>
  <cols>
    <col min="1" max="1" width="4.7109375" customWidth="1"/>
    <col min="2" max="2" width="12.28515625" customWidth="1"/>
    <col min="3" max="3" width="10.7109375" customWidth="1"/>
    <col min="4" max="4" width="6.28515625" customWidth="1"/>
    <col min="5" max="5" width="8.42578125" customWidth="1"/>
    <col min="6" max="6" width="9" customWidth="1"/>
    <col min="7" max="7" width="16.28515625" customWidth="1"/>
    <col min="8" max="8" width="8.5703125" customWidth="1"/>
    <col min="9" max="9" width="10.5703125" customWidth="1"/>
    <col min="10" max="10" width="10.7109375" customWidth="1"/>
    <col min="11" max="11" width="6.85546875" customWidth="1"/>
    <col min="12" max="12" width="6.5703125" customWidth="1"/>
  </cols>
  <sheetData>
    <row r="1" spans="1:12"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8">
        <v>2013</v>
      </c>
      <c r="I4" s="8" t="s">
        <v>5</v>
      </c>
      <c r="J4" s="7"/>
    </row>
    <row r="6" spans="1:12" ht="15.75">
      <c r="A6" s="9" t="s">
        <v>6</v>
      </c>
      <c r="B6" s="10">
        <f>H4</f>
        <v>2013</v>
      </c>
      <c r="C6" t="s">
        <v>7</v>
      </c>
      <c r="D6" s="11" t="s">
        <v>8</v>
      </c>
      <c r="E6" s="12">
        <v>1063.3</v>
      </c>
      <c r="F6" t="s">
        <v>9</v>
      </c>
    </row>
    <row r="7" spans="1:12" ht="15.75">
      <c r="A7" s="13">
        <v>449253.94</v>
      </c>
      <c r="B7" s="13"/>
      <c r="C7" s="14" t="s">
        <v>10</v>
      </c>
      <c r="G7" s="15">
        <f>(A7-J8)</f>
        <v>361511.86</v>
      </c>
      <c r="H7" t="s">
        <v>11</v>
      </c>
      <c r="I7" s="16">
        <f>(G7/A7)*100</f>
        <v>80.469379968042119</v>
      </c>
      <c r="J7" t="s">
        <v>12</v>
      </c>
    </row>
    <row r="8" spans="1:12" ht="15.75">
      <c r="A8" t="s">
        <v>13</v>
      </c>
      <c r="J8" s="15">
        <v>87742.080000000002</v>
      </c>
      <c r="K8" t="s">
        <v>14</v>
      </c>
    </row>
    <row r="9" spans="1:12">
      <c r="A9" t="s">
        <v>15</v>
      </c>
    </row>
    <row r="10" spans="1:12">
      <c r="A10" t="s">
        <v>16</v>
      </c>
      <c r="B10" s="17">
        <v>6344.56</v>
      </c>
      <c r="C10" t="s">
        <v>17</v>
      </c>
      <c r="E10" t="s">
        <v>18</v>
      </c>
      <c r="F10" s="17">
        <v>30968.1</v>
      </c>
      <c r="G10" t="s">
        <v>17</v>
      </c>
      <c r="J10" s="17"/>
    </row>
    <row r="11" spans="1:12">
      <c r="A11" s="18" t="s">
        <v>19</v>
      </c>
      <c r="B11" s="17">
        <v>16041.72</v>
      </c>
      <c r="C11" t="s">
        <v>17</v>
      </c>
      <c r="E11" t="s">
        <v>20</v>
      </c>
      <c r="F11" s="17">
        <v>7787.76</v>
      </c>
      <c r="G11" t="s">
        <v>17</v>
      </c>
      <c r="J11" s="17"/>
    </row>
    <row r="12" spans="1:12">
      <c r="A12" t="s">
        <v>21</v>
      </c>
      <c r="B12" s="17">
        <v>9134.99</v>
      </c>
      <c r="C12" t="s">
        <v>17</v>
      </c>
      <c r="E12" t="s">
        <v>22</v>
      </c>
      <c r="F12" s="17">
        <v>7797.35</v>
      </c>
      <c r="G12" t="s">
        <v>17</v>
      </c>
      <c r="J12" s="17"/>
    </row>
    <row r="13" spans="1:12">
      <c r="B13" s="17"/>
    </row>
    <row r="14" spans="1:12" ht="15.75">
      <c r="A14" t="s">
        <v>23</v>
      </c>
      <c r="J14" s="19">
        <f>G15+G16+G17+G18</f>
        <v>87742.080000000002</v>
      </c>
      <c r="K14" s="20"/>
    </row>
    <row r="15" spans="1:12">
      <c r="A15" s="21" t="s">
        <v>24</v>
      </c>
      <c r="B15" t="s">
        <v>25</v>
      </c>
      <c r="G15" s="22">
        <f>(J8*43.5/100)</f>
        <v>38167.804799999998</v>
      </c>
      <c r="H15" t="s">
        <v>17</v>
      </c>
    </row>
    <row r="16" spans="1:12">
      <c r="A16" s="21" t="s">
        <v>24</v>
      </c>
      <c r="B16" t="s">
        <v>26</v>
      </c>
      <c r="G16" s="22">
        <f>(J8*36.6/100)</f>
        <v>32113.601279999999</v>
      </c>
      <c r="H16" t="s">
        <v>17</v>
      </c>
    </row>
    <row r="17" spans="1:12">
      <c r="A17" s="21" t="s">
        <v>24</v>
      </c>
      <c r="B17" t="s">
        <v>27</v>
      </c>
      <c r="G17" s="22">
        <f>(J8*12.5/100)</f>
        <v>10967.76</v>
      </c>
      <c r="H17" t="s">
        <v>17</v>
      </c>
      <c r="K17" s="14"/>
      <c r="L17" s="23"/>
    </row>
    <row r="18" spans="1:12">
      <c r="A18" s="21" t="s">
        <v>24</v>
      </c>
      <c r="B18" t="s">
        <v>28</v>
      </c>
      <c r="G18" s="22">
        <f>(J8*7.4/100)</f>
        <v>6492.91392</v>
      </c>
      <c r="H18" t="s">
        <v>17</v>
      </c>
    </row>
    <row r="19" spans="1:12">
      <c r="G19" s="24"/>
    </row>
    <row r="20" spans="1:12">
      <c r="A20" s="25" t="s">
        <v>29</v>
      </c>
      <c r="G20" s="26">
        <f>(E6*0*12)/1.03</f>
        <v>0</v>
      </c>
      <c r="H20" t="s">
        <v>30</v>
      </c>
    </row>
    <row r="21" spans="1:12" ht="15.75" thickBot="1">
      <c r="A21" s="27">
        <f>(G20*I7/100)</f>
        <v>0</v>
      </c>
      <c r="B21" s="27"/>
      <c r="C21" t="s">
        <v>31</v>
      </c>
    </row>
    <row r="22" spans="1:12">
      <c r="A22" s="28" t="s">
        <v>2</v>
      </c>
      <c r="B22" s="29" t="s">
        <v>32</v>
      </c>
      <c r="C22" s="30"/>
      <c r="D22" s="30"/>
      <c r="E22" s="30"/>
      <c r="F22" s="30"/>
      <c r="G22" s="30"/>
      <c r="H22" s="31"/>
      <c r="I22" s="28" t="s">
        <v>33</v>
      </c>
      <c r="J22" s="32" t="s">
        <v>34</v>
      </c>
      <c r="K22" s="29" t="s">
        <v>35</v>
      </c>
      <c r="L22" s="31"/>
    </row>
    <row r="23" spans="1:12" ht="15.75" thickBot="1">
      <c r="A23" s="33" t="s">
        <v>36</v>
      </c>
      <c r="B23" s="34"/>
      <c r="C23" s="35"/>
      <c r="D23" s="35"/>
      <c r="E23" s="35"/>
      <c r="F23" s="35"/>
      <c r="G23" s="35"/>
      <c r="H23" s="36"/>
      <c r="I23" s="33" t="s">
        <v>37</v>
      </c>
      <c r="J23" s="37"/>
      <c r="K23" s="38" t="s">
        <v>38</v>
      </c>
      <c r="L23" s="39"/>
    </row>
    <row r="24" spans="1:12">
      <c r="A24" s="40">
        <v>1</v>
      </c>
      <c r="B24" s="41" t="s">
        <v>39</v>
      </c>
      <c r="C24" s="42"/>
      <c r="D24" s="42"/>
      <c r="E24" s="42"/>
      <c r="F24" s="42"/>
      <c r="G24" s="42"/>
      <c r="H24" s="43"/>
      <c r="I24" s="44"/>
      <c r="J24" s="45"/>
      <c r="K24" s="46">
        <v>1500</v>
      </c>
      <c r="L24" s="47"/>
    </row>
    <row r="25" spans="1:12">
      <c r="A25" s="40">
        <v>2</v>
      </c>
      <c r="B25" s="48" t="s">
        <v>40</v>
      </c>
      <c r="C25" s="49"/>
      <c r="D25" s="49"/>
      <c r="E25" s="49"/>
      <c r="F25" s="49"/>
      <c r="G25" s="49"/>
      <c r="H25" s="50"/>
      <c r="I25" s="51"/>
      <c r="J25" s="52">
        <v>1</v>
      </c>
      <c r="K25" s="53">
        <v>4500</v>
      </c>
      <c r="L25" s="54"/>
    </row>
    <row r="26" spans="1:12">
      <c r="A26" s="40">
        <v>3</v>
      </c>
      <c r="B26" s="55" t="s">
        <v>41</v>
      </c>
      <c r="C26" s="56"/>
      <c r="D26" s="56"/>
      <c r="E26" s="56"/>
      <c r="F26" s="56"/>
      <c r="G26" s="56"/>
      <c r="H26" s="57"/>
      <c r="I26" s="58" t="s">
        <v>42</v>
      </c>
      <c r="J26" s="59">
        <v>1</v>
      </c>
      <c r="K26" s="53">
        <f>600+37.5</f>
        <v>637.5</v>
      </c>
      <c r="L26" s="54"/>
    </row>
    <row r="27" spans="1:12">
      <c r="A27" s="40">
        <v>4</v>
      </c>
      <c r="B27" s="60" t="s">
        <v>43</v>
      </c>
      <c r="C27" s="61"/>
      <c r="D27" s="61"/>
      <c r="E27" s="61"/>
      <c r="F27" s="61"/>
      <c r="G27" s="61"/>
      <c r="H27" s="62"/>
      <c r="I27" s="58" t="s">
        <v>44</v>
      </c>
      <c r="J27" s="59">
        <v>6</v>
      </c>
      <c r="K27" s="63">
        <v>20100</v>
      </c>
      <c r="L27" s="64"/>
    </row>
    <row r="28" spans="1:12">
      <c r="A28" s="40">
        <v>5</v>
      </c>
      <c r="B28" s="48" t="s">
        <v>45</v>
      </c>
      <c r="C28" s="49"/>
      <c r="D28" s="49"/>
      <c r="E28" s="49"/>
      <c r="F28" s="49"/>
      <c r="G28" s="49"/>
      <c r="H28" s="50"/>
      <c r="I28" s="58" t="s">
        <v>46</v>
      </c>
      <c r="J28" s="59">
        <v>240</v>
      </c>
      <c r="K28" s="63">
        <v>4800</v>
      </c>
      <c r="L28" s="64"/>
    </row>
    <row r="29" spans="1:12">
      <c r="A29" s="40">
        <v>6</v>
      </c>
      <c r="B29" s="55" t="s">
        <v>47</v>
      </c>
      <c r="C29" s="56"/>
      <c r="D29" s="56"/>
      <c r="E29" s="56"/>
      <c r="F29" s="56"/>
      <c r="G29" s="56"/>
      <c r="H29" s="57"/>
      <c r="I29" s="58" t="s">
        <v>42</v>
      </c>
      <c r="J29" s="65">
        <f>3+1+4+10</f>
        <v>18</v>
      </c>
      <c r="K29" s="53">
        <v>7960</v>
      </c>
      <c r="L29" s="54"/>
    </row>
    <row r="30" spans="1:12">
      <c r="A30" s="40">
        <v>7</v>
      </c>
      <c r="B30" s="48" t="s">
        <v>48</v>
      </c>
      <c r="C30" s="49"/>
      <c r="D30" s="49"/>
      <c r="E30" s="49"/>
      <c r="F30" s="49"/>
      <c r="G30" s="49"/>
      <c r="H30" s="50"/>
      <c r="I30" s="51" t="s">
        <v>42</v>
      </c>
      <c r="J30" s="65">
        <v>2</v>
      </c>
      <c r="K30" s="63">
        <v>3107.8</v>
      </c>
      <c r="L30" s="64"/>
    </row>
    <row r="31" spans="1:12">
      <c r="A31" s="40">
        <v>8</v>
      </c>
      <c r="B31" s="55" t="s">
        <v>49</v>
      </c>
      <c r="C31" s="56"/>
      <c r="D31" s="56"/>
      <c r="E31" s="56"/>
      <c r="F31" s="56"/>
      <c r="G31" s="56"/>
      <c r="H31" s="57"/>
      <c r="I31" s="51" t="s">
        <v>42</v>
      </c>
      <c r="J31" s="65">
        <v>1</v>
      </c>
      <c r="K31" s="53">
        <v>4530</v>
      </c>
      <c r="L31" s="54"/>
    </row>
    <row r="32" spans="1:12">
      <c r="A32" s="40">
        <v>9</v>
      </c>
      <c r="B32" s="55" t="s">
        <v>50</v>
      </c>
      <c r="C32" s="56"/>
      <c r="D32" s="56"/>
      <c r="E32" s="56"/>
      <c r="F32" s="56"/>
      <c r="G32" s="56"/>
      <c r="H32" s="57"/>
      <c r="I32" s="51" t="s">
        <v>51</v>
      </c>
      <c r="J32" s="65">
        <v>181.2</v>
      </c>
      <c r="K32" s="53">
        <v>800</v>
      </c>
      <c r="L32" s="54"/>
    </row>
    <row r="33" spans="1:12">
      <c r="A33" s="40">
        <v>10</v>
      </c>
      <c r="B33" s="55" t="s">
        <v>52</v>
      </c>
      <c r="C33" s="56"/>
      <c r="D33" s="56"/>
      <c r="E33" s="56"/>
      <c r="F33" s="56"/>
      <c r="G33" s="56"/>
      <c r="H33" s="57"/>
      <c r="I33" s="44" t="s">
        <v>42</v>
      </c>
      <c r="J33" s="59">
        <v>1</v>
      </c>
      <c r="K33" s="53">
        <f>8775+3300</f>
        <v>12075</v>
      </c>
      <c r="L33" s="54"/>
    </row>
    <row r="34" spans="1:12">
      <c r="A34" s="40">
        <v>11</v>
      </c>
      <c r="B34" s="55" t="s">
        <v>53</v>
      </c>
      <c r="C34" s="56"/>
      <c r="D34" s="56"/>
      <c r="E34" s="56"/>
      <c r="F34" s="56"/>
      <c r="G34" s="56"/>
      <c r="H34" s="57"/>
      <c r="I34" s="44" t="s">
        <v>42</v>
      </c>
      <c r="J34" s="65">
        <v>2</v>
      </c>
      <c r="K34" s="53">
        <f>3275*2</f>
        <v>6550</v>
      </c>
      <c r="L34" s="54"/>
    </row>
    <row r="35" spans="1:12">
      <c r="A35" s="40">
        <v>12</v>
      </c>
      <c r="B35" s="55" t="s">
        <v>54</v>
      </c>
      <c r="C35" s="56"/>
      <c r="D35" s="56"/>
      <c r="E35" s="56"/>
      <c r="F35" s="56"/>
      <c r="G35" s="56"/>
      <c r="H35" s="57"/>
      <c r="I35" s="51" t="s">
        <v>42</v>
      </c>
      <c r="J35" s="65">
        <v>2</v>
      </c>
      <c r="K35" s="53">
        <f>2200+800</f>
        <v>3000</v>
      </c>
      <c r="L35" s="54"/>
    </row>
    <row r="36" spans="1:12">
      <c r="A36" s="40">
        <v>13</v>
      </c>
      <c r="B36" s="55" t="s">
        <v>55</v>
      </c>
      <c r="C36" s="56"/>
      <c r="D36" s="56"/>
      <c r="E36" s="56"/>
      <c r="F36" s="56"/>
      <c r="G36" s="56"/>
      <c r="H36" s="57"/>
      <c r="I36" s="66" t="s">
        <v>56</v>
      </c>
      <c r="J36" s="65">
        <v>1</v>
      </c>
      <c r="K36" s="53">
        <v>18250</v>
      </c>
      <c r="L36" s="54"/>
    </row>
    <row r="37" spans="1:12">
      <c r="A37" s="40">
        <v>14</v>
      </c>
      <c r="B37" s="67" t="s">
        <v>57</v>
      </c>
      <c r="C37" s="68"/>
      <c r="D37" s="68"/>
      <c r="E37" s="68"/>
      <c r="F37" s="68"/>
      <c r="G37" s="68"/>
      <c r="H37" s="69"/>
      <c r="I37" s="51" t="s">
        <v>42</v>
      </c>
      <c r="J37" s="65">
        <v>25</v>
      </c>
      <c r="K37" s="53">
        <f>6432/32</f>
        <v>201</v>
      </c>
      <c r="L37" s="54"/>
    </row>
    <row r="38" spans="1:12">
      <c r="A38" s="40">
        <v>15</v>
      </c>
      <c r="B38" s="67" t="s">
        <v>58</v>
      </c>
      <c r="C38" s="68"/>
      <c r="D38" s="68"/>
      <c r="E38" s="68"/>
      <c r="F38" s="68"/>
      <c r="G38" s="68"/>
      <c r="H38" s="69"/>
      <c r="I38" s="51" t="s">
        <v>42</v>
      </c>
      <c r="J38" s="65"/>
      <c r="K38" s="53">
        <f>3295+2800</f>
        <v>6095</v>
      </c>
      <c r="L38" s="54"/>
    </row>
    <row r="39" spans="1:12">
      <c r="A39" s="40">
        <v>16</v>
      </c>
      <c r="B39" s="67" t="s">
        <v>59</v>
      </c>
      <c r="C39" s="68"/>
      <c r="D39" s="68"/>
      <c r="E39" s="68"/>
      <c r="F39" s="68"/>
      <c r="G39" s="68"/>
      <c r="H39" s="69"/>
      <c r="I39" s="51" t="s">
        <v>42</v>
      </c>
      <c r="J39" s="65">
        <v>1</v>
      </c>
      <c r="K39" s="53">
        <v>1697</v>
      </c>
      <c r="L39" s="54"/>
    </row>
    <row r="40" spans="1:12">
      <c r="A40" s="40"/>
      <c r="B40" s="55" t="s">
        <v>60</v>
      </c>
      <c r="C40" s="56"/>
      <c r="D40" s="56"/>
      <c r="E40" s="56"/>
      <c r="F40" s="56"/>
      <c r="G40" s="56"/>
      <c r="H40" s="57"/>
      <c r="I40" s="51"/>
      <c r="J40" s="65"/>
      <c r="K40" s="53">
        <f>SUM(K24:L38)</f>
        <v>94106.3</v>
      </c>
      <c r="L40" s="54"/>
    </row>
    <row r="41" spans="1:12" ht="15.75" thickBot="1">
      <c r="A41" s="40"/>
      <c r="B41" s="70" t="s">
        <v>61</v>
      </c>
      <c r="C41" s="71"/>
      <c r="D41" s="71"/>
      <c r="E41" s="71"/>
      <c r="F41" s="71"/>
      <c r="G41" s="71"/>
      <c r="H41" s="72"/>
      <c r="I41" s="73"/>
      <c r="J41" s="74"/>
      <c r="K41" s="75">
        <f>K40*0.14</f>
        <v>13174.882000000001</v>
      </c>
      <c r="L41" s="76"/>
    </row>
    <row r="42" spans="1:12" ht="16.5" thickBot="1">
      <c r="A42" s="77"/>
      <c r="B42" s="78" t="s">
        <v>62</v>
      </c>
      <c r="C42" s="79"/>
      <c r="D42" s="79"/>
      <c r="E42" s="79"/>
      <c r="F42" s="79"/>
      <c r="G42" s="79"/>
      <c r="H42" s="80"/>
      <c r="I42" s="77"/>
      <c r="J42" s="77"/>
      <c r="K42" s="81">
        <f>K40+K41</f>
        <v>107281.182</v>
      </c>
      <c r="L42" s="82"/>
    </row>
    <row r="43" spans="1:12">
      <c r="A43" t="s">
        <v>63</v>
      </c>
    </row>
    <row r="44" spans="1:12">
      <c r="A44" t="s">
        <v>64</v>
      </c>
      <c r="D44" s="10" t="str">
        <f>I4</f>
        <v>год</v>
      </c>
      <c r="E44" t="s">
        <v>65</v>
      </c>
      <c r="G44" s="26">
        <f>K42-G20</f>
        <v>107281.182</v>
      </c>
      <c r="H44" t="s">
        <v>66</v>
      </c>
    </row>
    <row r="45" spans="1:12" ht="15.75" thickBot="1">
      <c r="A45" t="s">
        <v>67</v>
      </c>
      <c r="B45" s="10">
        <f>H4</f>
        <v>2013</v>
      </c>
      <c r="C45" t="s">
        <v>68</v>
      </c>
    </row>
    <row r="46" spans="1:12">
      <c r="A46" s="83" t="s">
        <v>2</v>
      </c>
      <c r="B46" s="84" t="s">
        <v>69</v>
      </c>
      <c r="C46" s="85"/>
      <c r="D46" s="85"/>
      <c r="E46" s="85"/>
      <c r="F46" s="84" t="s">
        <v>70</v>
      </c>
      <c r="G46" s="85"/>
      <c r="H46" s="86"/>
      <c r="I46" s="84" t="s">
        <v>71</v>
      </c>
      <c r="J46" s="85"/>
      <c r="K46" s="85"/>
      <c r="L46" s="86"/>
    </row>
    <row r="47" spans="1:12" ht="15.75" thickBot="1">
      <c r="A47" s="87"/>
      <c r="B47" s="88"/>
      <c r="C47" s="89"/>
      <c r="D47" s="89"/>
      <c r="E47" s="89"/>
      <c r="F47" s="88"/>
      <c r="G47" s="89"/>
      <c r="H47" s="90"/>
      <c r="I47" s="88" t="s">
        <v>72</v>
      </c>
      <c r="J47" s="89"/>
      <c r="K47" s="89"/>
      <c r="L47" s="90"/>
    </row>
    <row r="48" spans="1:12">
      <c r="A48" s="91" t="s">
        <v>73</v>
      </c>
      <c r="B48" s="92" t="s">
        <v>74</v>
      </c>
      <c r="C48" s="93"/>
      <c r="D48" s="93"/>
      <c r="E48" s="94"/>
      <c r="F48" s="95" t="s">
        <v>75</v>
      </c>
      <c r="G48" s="96"/>
      <c r="H48" s="97"/>
      <c r="I48" s="95" t="s">
        <v>76</v>
      </c>
      <c r="J48" s="96"/>
      <c r="K48" s="96"/>
      <c r="L48" s="97"/>
    </row>
    <row r="49" spans="1:12">
      <c r="A49" s="40" t="s">
        <v>77</v>
      </c>
      <c r="B49" s="70" t="s">
        <v>78</v>
      </c>
      <c r="C49" s="71"/>
      <c r="D49" s="71"/>
      <c r="E49" s="72"/>
      <c r="F49" s="98" t="s">
        <v>79</v>
      </c>
      <c r="G49" s="99"/>
      <c r="H49" s="100"/>
      <c r="I49" s="98" t="s">
        <v>80</v>
      </c>
      <c r="J49" s="99"/>
      <c r="K49" s="99"/>
      <c r="L49" s="100"/>
    </row>
    <row r="50" spans="1:12">
      <c r="A50" s="40" t="s">
        <v>81</v>
      </c>
      <c r="B50" s="70" t="s">
        <v>82</v>
      </c>
      <c r="C50" s="71"/>
      <c r="D50" s="71"/>
      <c r="E50" s="72"/>
      <c r="F50" s="98" t="s">
        <v>83</v>
      </c>
      <c r="G50" s="99"/>
      <c r="H50" s="100"/>
      <c r="I50" s="98" t="s">
        <v>84</v>
      </c>
      <c r="J50" s="99"/>
      <c r="K50" s="99"/>
      <c r="L50" s="100"/>
    </row>
    <row r="51" spans="1:12">
      <c r="A51" s="40" t="s">
        <v>85</v>
      </c>
      <c r="B51" s="70" t="s">
        <v>86</v>
      </c>
      <c r="C51" s="71"/>
      <c r="D51" s="71"/>
      <c r="E51" s="72"/>
      <c r="F51" s="98" t="s">
        <v>87</v>
      </c>
      <c r="G51" s="99"/>
      <c r="H51" s="100"/>
      <c r="I51" s="98" t="s">
        <v>88</v>
      </c>
      <c r="J51" s="99"/>
      <c r="K51" s="99"/>
      <c r="L51" s="100"/>
    </row>
    <row r="52" spans="1:12">
      <c r="A52" s="40" t="s">
        <v>89</v>
      </c>
      <c r="B52" s="70" t="s">
        <v>90</v>
      </c>
      <c r="C52" s="71"/>
      <c r="D52" s="71"/>
      <c r="E52" s="72"/>
      <c r="F52" s="98" t="s">
        <v>91</v>
      </c>
      <c r="G52" s="99"/>
      <c r="H52" s="100"/>
      <c r="I52" s="98" t="s">
        <v>92</v>
      </c>
      <c r="J52" s="99"/>
      <c r="K52" s="99"/>
      <c r="L52" s="100"/>
    </row>
    <row r="53" spans="1:12" ht="15.75" thickBot="1">
      <c r="A53" s="74" t="s">
        <v>93</v>
      </c>
      <c r="B53" s="101" t="s">
        <v>94</v>
      </c>
      <c r="C53" s="102"/>
      <c r="D53" s="102"/>
      <c r="E53" s="103"/>
      <c r="F53" s="34" t="s">
        <v>95</v>
      </c>
      <c r="G53" s="35"/>
      <c r="H53" s="36"/>
      <c r="I53" s="34" t="s">
        <v>96</v>
      </c>
      <c r="J53" s="35"/>
      <c r="K53" s="35"/>
      <c r="L53" s="36"/>
    </row>
    <row r="55" spans="1:12">
      <c r="A55" s="104" t="s">
        <v>97</v>
      </c>
      <c r="B55" s="10">
        <f>H4+1</f>
        <v>2014</v>
      </c>
      <c r="C55" t="s">
        <v>98</v>
      </c>
    </row>
    <row r="56" spans="1:12">
      <c r="A56" s="105" t="s">
        <v>99</v>
      </c>
    </row>
    <row r="57" spans="1:12">
      <c r="A57" s="56" t="s">
        <v>100</v>
      </c>
      <c r="B57" s="56"/>
      <c r="C57" s="56"/>
      <c r="D57" s="56"/>
      <c r="E57" s="56"/>
      <c r="F57" s="106">
        <f>G78</f>
        <v>15.124391203486004</v>
      </c>
      <c r="G57" t="s">
        <v>101</v>
      </c>
    </row>
    <row r="58" spans="1:12">
      <c r="A58" s="105" t="s">
        <v>102</v>
      </c>
      <c r="C58" s="106">
        <v>15.97</v>
      </c>
      <c r="D58" t="s">
        <v>103</v>
      </c>
      <c r="G58" s="10">
        <v>1.9E-2</v>
      </c>
      <c r="H58" t="s">
        <v>104</v>
      </c>
    </row>
    <row r="59" spans="1:12">
      <c r="A59" s="105" t="s">
        <v>105</v>
      </c>
      <c r="E59" s="10">
        <f>H4</f>
        <v>2013</v>
      </c>
      <c r="F59" t="s">
        <v>132</v>
      </c>
      <c r="K59" s="10"/>
    </row>
    <row r="60" spans="1:12">
      <c r="A60" s="105" t="s">
        <v>106</v>
      </c>
    </row>
    <row r="61" spans="1:12">
      <c r="A61" s="105" t="s">
        <v>107</v>
      </c>
    </row>
    <row r="62" spans="1:12">
      <c r="A62" s="105" t="s">
        <v>108</v>
      </c>
    </row>
    <row r="63" spans="1:12">
      <c r="A63" s="105" t="s">
        <v>109</v>
      </c>
    </row>
    <row r="65" spans="1:11">
      <c r="A65" s="105" t="s">
        <v>110</v>
      </c>
      <c r="B65" s="10">
        <f>H4+1</f>
        <v>2014</v>
      </c>
      <c r="C65" t="s">
        <v>111</v>
      </c>
    </row>
    <row r="66" spans="1:11">
      <c r="A66" s="105" t="s">
        <v>112</v>
      </c>
    </row>
    <row r="67" spans="1:11">
      <c r="A67" s="105" t="s">
        <v>113</v>
      </c>
      <c r="J67" s="17">
        <v>13000</v>
      </c>
      <c r="K67" t="s">
        <v>17</v>
      </c>
    </row>
    <row r="68" spans="1:11">
      <c r="A68" s="105" t="s">
        <v>114</v>
      </c>
      <c r="J68" s="17">
        <v>6500</v>
      </c>
      <c r="K68" t="s">
        <v>17</v>
      </c>
    </row>
    <row r="69" spans="1:11">
      <c r="A69" s="105" t="s">
        <v>115</v>
      </c>
      <c r="J69" s="17">
        <v>15000</v>
      </c>
      <c r="K69" t="s">
        <v>17</v>
      </c>
    </row>
    <row r="70" spans="1:11">
      <c r="A70" s="105" t="s">
        <v>116</v>
      </c>
      <c r="J70" s="17">
        <v>1200</v>
      </c>
      <c r="K70" t="s">
        <v>17</v>
      </c>
    </row>
    <row r="71" spans="1:11">
      <c r="A71" s="105" t="s">
        <v>117</v>
      </c>
      <c r="J71" s="17">
        <v>1000</v>
      </c>
      <c r="K71" t="s">
        <v>17</v>
      </c>
    </row>
    <row r="72" spans="1:11">
      <c r="A72" s="105" t="s">
        <v>118</v>
      </c>
      <c r="J72" s="17">
        <v>15000</v>
      </c>
      <c r="K72" t="s">
        <v>17</v>
      </c>
    </row>
    <row r="73" spans="1:11">
      <c r="A73" s="105" t="s">
        <v>119</v>
      </c>
      <c r="J73" s="17">
        <v>12000</v>
      </c>
      <c r="K73" t="s">
        <v>17</v>
      </c>
    </row>
    <row r="74" spans="1:11">
      <c r="A74" s="105" t="s">
        <v>120</v>
      </c>
      <c r="J74" s="17">
        <v>12000</v>
      </c>
      <c r="K74" t="s">
        <v>17</v>
      </c>
    </row>
    <row r="75" spans="1:11">
      <c r="A75" s="105" t="s">
        <v>121</v>
      </c>
      <c r="J75" s="17">
        <v>10000</v>
      </c>
      <c r="K75" t="s">
        <v>17</v>
      </c>
    </row>
    <row r="76" spans="1:11">
      <c r="A76" s="107" t="s">
        <v>122</v>
      </c>
      <c r="J76" s="22">
        <f>SUM(J67:J75)</f>
        <v>85700</v>
      </c>
      <c r="K76" s="108" t="s">
        <v>123</v>
      </c>
    </row>
    <row r="77" spans="1:11">
      <c r="A77" s="105" t="s">
        <v>124</v>
      </c>
      <c r="H77" s="26"/>
      <c r="I77" s="22">
        <f>G44</f>
        <v>107281.182</v>
      </c>
      <c r="K77" s="22"/>
    </row>
    <row r="78" spans="1:11">
      <c r="A78" s="105" t="s">
        <v>125</v>
      </c>
      <c r="B78" s="109"/>
      <c r="C78" s="26">
        <f>J76+I77</f>
        <v>192981.182</v>
      </c>
      <c r="D78" s="109" t="s">
        <v>126</v>
      </c>
      <c r="E78" s="110">
        <f>H4+1</f>
        <v>2014</v>
      </c>
      <c r="F78" t="s">
        <v>127</v>
      </c>
      <c r="G78" s="16">
        <f>C78/(E6*12)</f>
        <v>15.124391203486004</v>
      </c>
      <c r="H78" s="111" t="s">
        <v>128</v>
      </c>
      <c r="I78" t="s">
        <v>129</v>
      </c>
    </row>
    <row r="80" spans="1:11">
      <c r="B80" t="s">
        <v>130</v>
      </c>
    </row>
    <row r="81" spans="2:11">
      <c r="B81" t="s">
        <v>70</v>
      </c>
      <c r="I81" t="s">
        <v>131</v>
      </c>
    </row>
    <row r="82" spans="2:11">
      <c r="K82" s="1"/>
    </row>
  </sheetData>
  <mergeCells count="70">
    <mergeCell ref="B53:E53"/>
    <mergeCell ref="F53:H53"/>
    <mergeCell ref="I53:L53"/>
    <mergeCell ref="A57:E57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B41:H41"/>
    <mergeCell ref="K41:L41"/>
    <mergeCell ref="K42:L42"/>
    <mergeCell ref="B46:E46"/>
    <mergeCell ref="F46:H46"/>
    <mergeCell ref="I46:L46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2014-04-11T01:25:00Z</dcterms:modified>
</cp:coreProperties>
</file>