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3" i="1"/>
  <c r="C93"/>
  <c r="G19"/>
  <c r="A20" s="1"/>
  <c r="G17"/>
  <c r="G16"/>
  <c r="J13" s="1"/>
  <c r="G15"/>
  <c r="G14"/>
  <c r="E93"/>
  <c r="H92"/>
  <c r="J91"/>
  <c r="B81"/>
  <c r="E74"/>
  <c r="B61"/>
  <c r="D60"/>
  <c r="K54"/>
  <c r="K50"/>
  <c r="K49"/>
  <c r="K47"/>
  <c r="J47"/>
  <c r="K46"/>
  <c r="K45"/>
  <c r="J42"/>
  <c r="K40"/>
  <c r="K39"/>
  <c r="K38"/>
  <c r="K36"/>
  <c r="K35"/>
  <c r="K34"/>
  <c r="K33"/>
  <c r="K32"/>
  <c r="K28"/>
  <c r="K24"/>
  <c r="K55" s="1"/>
  <c r="I7"/>
  <c r="G7"/>
  <c r="B6"/>
  <c r="K56" l="1"/>
  <c r="K57"/>
  <c r="K58" s="1"/>
  <c r="G60" s="1"/>
  <c r="K92" s="1"/>
  <c r="F73" s="1"/>
</calcChain>
</file>

<file path=xl/sharedStrings.xml><?xml version="1.0" encoding="utf-8"?>
<sst xmlns="http://schemas.openxmlformats.org/spreadsheetml/2006/main" count="196" uniqueCount="148">
  <si>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</si>
  <si>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</si>
  <si>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</si>
  <si>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ул. Мамина - Сибиряка    за </t>
  </si>
  <si>
    <t>год.</t>
  </si>
  <si>
    <t xml:space="preserve">1.   В </t>
  </si>
  <si>
    <t>г.   по дому</t>
  </si>
  <si>
    <t xml:space="preserve">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</si>
  <si>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</si>
  <si>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</si>
  <si>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</si>
  <si>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</si>
  <si>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</si>
  <si>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</si>
  <si>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</si>
  <si>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</si>
  <si>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</si>
  <si>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>32-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</si>
  <si>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</si>
  <si>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33-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</si>
  <si>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25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</si>
  <si>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36 -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</si>
  <si>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</si>
  <si>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</si>
  <si>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</si>
  <si>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</si>
  <si>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</si>
  <si>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</si>
  <si>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</si>
  <si>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</si>
  <si>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</si>
  <si>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</si>
  <si>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</si>
  <si>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</si>
  <si>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</si>
  <si>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</si>
  <si>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</si>
  <si>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</si>
  <si>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</si>
  <si>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</si>
  <si>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Аварийная чистка канализации кк - 42,43 от 24.01.13 (9,93%)</t>
  </si>
  <si>
    <t>шт.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</si>
  <si>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</si>
  <si>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</si>
  <si>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Монтаж металлической двери и ограждений выхода на кровлю (9 этаж).</t>
  </si>
  <si>
    <t>Доска для объявлений в подъезде.</t>
  </si>
  <si>
    <t>Вывоз снега с  придомовой територии в феврале.</t>
  </si>
  <si>
    <t>м/час</t>
  </si>
  <si>
    <t>Тех. обслуживание лифта.</t>
  </si>
  <si>
    <t>Генеральная уборка в апреле.</t>
  </si>
  <si>
    <t xml:space="preserve">Окраска дверей мусорокамеры за 1 раз. </t>
  </si>
  <si>
    <t>Благоустройство территории (чернозем) 5,4%.</t>
  </si>
  <si>
    <t>т.</t>
  </si>
  <si>
    <t>Благоустройство территории (песок)5,4%</t>
  </si>
  <si>
    <t>Замена манометров в ИТП (50%).</t>
  </si>
  <si>
    <t>Замена термометров в ИТП (50%).</t>
  </si>
  <si>
    <t xml:space="preserve">Уборка строительного и бытового мусора на территории (9,93%). </t>
  </si>
  <si>
    <r>
      <t>м</t>
    </r>
    <r>
      <rPr>
        <sz val="11"/>
        <color theme="1"/>
        <rFont val="Calibri"/>
        <family val="2"/>
        <charset val="204"/>
      </rPr>
      <t>³</t>
    </r>
  </si>
  <si>
    <t>Окраска бордюров на придомовой территории.</t>
  </si>
  <si>
    <t>м.</t>
  </si>
  <si>
    <t>Изготовление и установка детской качели на детской площадке (9,93%).</t>
  </si>
  <si>
    <t>Замена насоса ГВС в ИТП (50%).</t>
  </si>
  <si>
    <t>Окраска малых форм на детской плдощадке (9,93%)</t>
  </si>
  <si>
    <t>Установка энергосберегающих ламп в подвале.</t>
  </si>
  <si>
    <t xml:space="preserve">Ремонт освещения в подъезде: закрытие эл. счетов, уст.-ка стекол на светильники. </t>
  </si>
  <si>
    <t>Табличка в лифт "Дежурный лифтер"</t>
  </si>
  <si>
    <t>Ремонт освещения в подъезде:установка плафона (9 эт.), замена светилька (10 эт.)</t>
  </si>
  <si>
    <t>Генеральная уборка в сентябре.</t>
  </si>
  <si>
    <t>Прочистка, промывка канализации КК-9,КК-10 (9,9%)</t>
  </si>
  <si>
    <t>Установка доводчика на вторые тамбурные двери и ручек на окна в подъезде.</t>
  </si>
  <si>
    <t>Замена счетчика холодной воды (17,86%).</t>
  </si>
  <si>
    <t>Инструкция в лифт "Правила пользования лифтом".</t>
  </si>
  <si>
    <t>Монтаж информационной доски для объявлений в подъезде.</t>
  </si>
  <si>
    <t>Ежегодное  тех. освидетельствование лифта</t>
  </si>
  <si>
    <t>Обслуживание системы видеонаблюдения</t>
  </si>
  <si>
    <t>мес.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</si>
  <si>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</si>
  <si>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</si>
  <si>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</si>
  <si>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</si>
  <si>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</si>
  <si>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</si>
  <si>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</si>
  <si>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</si>
  <si>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</si>
  <si>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</si>
  <si>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</si>
  <si>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</si>
  <si>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</si>
  <si>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</si>
  <si>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</si>
  <si>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</si>
  <si>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</si>
  <si>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</si>
  <si>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</si>
  <si>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</si>
  <si>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</si>
  <si>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</si>
  <si>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</si>
  <si>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</si>
  <si>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</si>
  <si>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</si>
  <si>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</si>
  <si>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</si>
  <si>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</si>
  <si>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</si>
  <si>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</si>
  <si>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</si>
  <si>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</si>
  <si>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</si>
  <si>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</si>
  <si>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</si>
  <si>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</si>
  <si>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</si>
  <si>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</si>
  <si>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</si>
  <si>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</si>
  <si>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</si>
  <si>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</si>
  <si>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</si>
  <si>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</si>
  <si>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году, с последующим перерасчетом по окончании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</si>
  <si>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</si>
  <si>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</si>
  <si>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</si>
  <si>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</si>
  <si>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</si>
  <si>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</si>
  <si>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</si>
  <si>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</si>
  <si>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</si>
  <si>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</si>
  <si>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</si>
  <si>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</si>
  <si>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</si>
  <si>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обслуживание системы видеонаблюдения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</si>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</sst>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1" fillId="0" borderId="0" xfId="0" applyNumberFormat="1" applyFont="1" applyFill="1"/>
    <xf numFmtId="4" fontId="0" fillId="0" borderId="0" xfId="0" applyNumberFormat="1" applyFill="1" applyAlignment="1"/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4" fontId="0" fillId="0" borderId="0" xfId="0" applyNumberFormat="1" applyAlignment="1"/>
    <xf numFmtId="0" fontId="0" fillId="0" borderId="0" xfId="0" applyFill="1" applyAlignment="1"/>
    <xf numFmtId="4" fontId="2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1" fillId="0" borderId="0" xfId="0" applyNumberFormat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2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/>
    <xf numFmtId="49" fontId="0" fillId="0" borderId="0" xfId="0" applyNumberFormat="1" applyAlignment="1">
      <alignment horizontal="center"/>
    </xf>
    <xf numFmtId="49" fontId="0" fillId="0" borderId="0" xfId="0" applyNumberFormat="1"/>
    <xf numFmtId="4" fontId="0" fillId="0" borderId="0" xfId="0" applyNumberForma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1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Alignment="1">
      <alignment horizontal="right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4" fontId="0" fillId="0" borderId="14" xfId="0" applyNumberFormat="1" applyBorder="1" applyAlignment="1"/>
    <xf numFmtId="4" fontId="0" fillId="0" borderId="15" xfId="0" applyNumberFormat="1" applyBorder="1" applyAlignment="1"/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" fontId="7" fillId="0" borderId="14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4" fontId="0" fillId="0" borderId="14" xfId="0" applyNumberFormat="1" applyFont="1" applyFill="1" applyBorder="1" applyAlignment="1">
      <alignment horizontal="right"/>
    </xf>
    <xf numFmtId="4" fontId="0" fillId="0" borderId="15" xfId="0" applyNumberFormat="1" applyFont="1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4" fontId="1" fillId="0" borderId="10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6"/>
  <sheetViews>
    <sheetView tabSelected="1" topLeftCell="A70" workbookViewId="0">
      <selection activeCell="L74" sqref="L74"/>
    </sheetView>
  </sheetViews>
  <sheetFormatPr defaultRowHeight="15"/>
  <cols>
    <col min="1" max="1" width="5.85546875" style="1" customWidth="1"/>
    <col min="2" max="2" width="8.85546875" style="1" customWidth="1"/>
    <col min="3" max="3" width="10.85546875" style="1" customWidth="1"/>
    <col min="4" max="4" width="6.28515625" style="1" customWidth="1"/>
    <col min="5" max="5" width="7.7109375" style="1" customWidth="1"/>
    <col min="6" max="6" width="9.28515625" style="1" customWidth="1"/>
    <col min="7" max="7" width="13.85546875" style="1" customWidth="1"/>
    <col min="8" max="8" width="18.140625" style="1" customWidth="1"/>
    <col min="9" max="9" width="9.42578125" style="1" customWidth="1"/>
    <col min="10" max="10" width="10.140625" style="2" customWidth="1"/>
    <col min="11" max="11" width="10.42578125" customWidth="1"/>
    <col min="12" max="12" width="4" style="1" customWidth="1"/>
  </cols>
  <sheetData>
    <row r="1" spans="1:12">
      <c r="K1" s="3"/>
    </row>
    <row r="2" spans="1:12" ht="18.7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18.75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18.75">
      <c r="A4" s="4"/>
      <c r="B4" s="5"/>
      <c r="C4" s="4"/>
      <c r="D4" s="6" t="s">
        <v>2</v>
      </c>
      <c r="E4" s="5">
        <v>2</v>
      </c>
      <c r="F4" s="7" t="s">
        <v>3</v>
      </c>
      <c r="G4" s="7"/>
      <c r="H4" s="5"/>
      <c r="I4" s="5">
        <v>2013</v>
      </c>
      <c r="J4" s="8" t="s">
        <v>4</v>
      </c>
    </row>
    <row r="6" spans="1:12" ht="15.75">
      <c r="A6" s="9" t="s">
        <v>5</v>
      </c>
      <c r="B6" s="10">
        <f>I4</f>
        <v>2013</v>
      </c>
      <c r="C6" s="1" t="s">
        <v>6</v>
      </c>
      <c r="D6" s="11" t="s">
        <v>7</v>
      </c>
      <c r="E6" s="12">
        <v>1968</v>
      </c>
      <c r="F6" s="1" t="s">
        <v>8</v>
      </c>
    </row>
    <row r="7" spans="1:12" ht="15.75">
      <c r="A7" s="136">
        <v>1114809.3600000001</v>
      </c>
      <c r="B7" s="136"/>
      <c r="C7" s="13" t="s">
        <v>9</v>
      </c>
      <c r="G7" s="14">
        <f>A7-N4</f>
        <v>1114809.3600000001</v>
      </c>
      <c r="H7" s="10" t="s">
        <v>10</v>
      </c>
      <c r="I7" s="15">
        <f>(G7/A7)*100</f>
        <v>100</v>
      </c>
      <c r="J7" s="2" t="s">
        <v>11</v>
      </c>
    </row>
    <row r="8" spans="1:12">
      <c r="A8" s="1" t="s">
        <v>12</v>
      </c>
      <c r="J8" s="16">
        <v>175989.44</v>
      </c>
      <c r="K8" t="s">
        <v>13</v>
      </c>
    </row>
    <row r="9" spans="1:12">
      <c r="A9" s="1" t="s">
        <v>14</v>
      </c>
    </row>
    <row r="10" spans="1:12">
      <c r="A10" s="1" t="s">
        <v>15</v>
      </c>
      <c r="B10" s="17">
        <v>8637.44</v>
      </c>
      <c r="C10" s="1" t="s">
        <v>16</v>
      </c>
      <c r="E10" s="18" t="s">
        <v>17</v>
      </c>
      <c r="F10" s="17">
        <v>17562.349999999999</v>
      </c>
      <c r="G10" s="1" t="s">
        <v>16</v>
      </c>
      <c r="J10" s="19"/>
    </row>
    <row r="11" spans="1:12">
      <c r="A11" s="1" t="s">
        <v>18</v>
      </c>
      <c r="B11" s="17">
        <v>8100.49</v>
      </c>
      <c r="C11" s="1" t="s">
        <v>16</v>
      </c>
      <c r="E11" s="18" t="s">
        <v>19</v>
      </c>
      <c r="F11" s="17">
        <v>20579.169999999998</v>
      </c>
      <c r="G11" s="1" t="s">
        <v>16</v>
      </c>
      <c r="J11" s="19"/>
    </row>
    <row r="12" spans="1:12">
      <c r="A12" s="1" t="s">
        <v>20</v>
      </c>
      <c r="B12" s="17">
        <v>10696.99</v>
      </c>
      <c r="C12" s="1" t="s">
        <v>16</v>
      </c>
      <c r="E12" s="20" t="s">
        <v>21</v>
      </c>
      <c r="F12" s="17">
        <v>26287.32</v>
      </c>
      <c r="G12" s="1" t="s">
        <v>16</v>
      </c>
      <c r="J12" s="19"/>
    </row>
    <row r="13" spans="1:12" ht="15.75">
      <c r="A13" s="1" t="s">
        <v>22</v>
      </c>
      <c r="J13" s="19">
        <f>G14+G15+G16+G17</f>
        <v>1968</v>
      </c>
      <c r="K13" s="21" t="s">
        <v>23</v>
      </c>
    </row>
    <row r="14" spans="1:12">
      <c r="A14" s="22" t="s">
        <v>24</v>
      </c>
      <c r="B14" s="1" t="s">
        <v>25</v>
      </c>
      <c r="G14" s="12">
        <f>(E6*43.5/100)</f>
        <v>856.08</v>
      </c>
      <c r="H14" s="1" t="s">
        <v>16</v>
      </c>
    </row>
    <row r="15" spans="1:12">
      <c r="A15" s="22" t="s">
        <v>24</v>
      </c>
      <c r="B15" s="1" t="s">
        <v>26</v>
      </c>
      <c r="G15" s="12">
        <f>(E6*36.6/100)</f>
        <v>720.28800000000001</v>
      </c>
      <c r="H15" s="1" t="s">
        <v>16</v>
      </c>
    </row>
    <row r="16" spans="1:12">
      <c r="A16" s="22" t="s">
        <v>24</v>
      </c>
      <c r="B16" s="1" t="s">
        <v>27</v>
      </c>
      <c r="G16" s="12">
        <f>(E6*12.5/100)</f>
        <v>246</v>
      </c>
      <c r="H16" s="1" t="s">
        <v>16</v>
      </c>
      <c r="K16" s="23"/>
      <c r="L16" s="24"/>
    </row>
    <row r="17" spans="1:12">
      <c r="A17" s="22" t="s">
        <v>24</v>
      </c>
      <c r="B17" s="1" t="s">
        <v>28</v>
      </c>
      <c r="G17" s="12">
        <f>(E6*7.4/100)</f>
        <v>145.63200000000001</v>
      </c>
      <c r="H17" s="1" t="s">
        <v>16</v>
      </c>
    </row>
    <row r="18" spans="1:12">
      <c r="G18" s="25"/>
    </row>
    <row r="19" spans="1:12">
      <c r="A19" s="26" t="s">
        <v>29</v>
      </c>
      <c r="G19" s="12">
        <f>E6*4.74*12/1.03</f>
        <v>108679.45631067961</v>
      </c>
      <c r="H19" s="1" t="s">
        <v>30</v>
      </c>
    </row>
    <row r="20" spans="1:12" ht="15.75" thickBot="1">
      <c r="A20" s="137">
        <f>G19*I7/100</f>
        <v>108679.45631067961</v>
      </c>
      <c r="B20" s="137"/>
      <c r="C20" s="1" t="s">
        <v>31</v>
      </c>
    </row>
    <row r="21" spans="1:12">
      <c r="A21" s="27" t="s">
        <v>2</v>
      </c>
      <c r="B21" s="138" t="s">
        <v>32</v>
      </c>
      <c r="C21" s="139"/>
      <c r="D21" s="139"/>
      <c r="E21" s="139"/>
      <c r="F21" s="139"/>
      <c r="G21" s="139"/>
      <c r="H21" s="140"/>
      <c r="I21" s="27" t="s">
        <v>33</v>
      </c>
      <c r="J21" s="28" t="s">
        <v>34</v>
      </c>
      <c r="K21" s="141" t="s">
        <v>35</v>
      </c>
      <c r="L21" s="142"/>
    </row>
    <row r="22" spans="1:12" ht="15.75" thickBot="1">
      <c r="A22" s="29" t="s">
        <v>36</v>
      </c>
      <c r="B22" s="126"/>
      <c r="C22" s="127"/>
      <c r="D22" s="127"/>
      <c r="E22" s="127"/>
      <c r="F22" s="127"/>
      <c r="G22" s="127"/>
      <c r="H22" s="128"/>
      <c r="I22" s="29" t="s">
        <v>37</v>
      </c>
      <c r="J22" s="30"/>
      <c r="K22" s="129" t="s">
        <v>38</v>
      </c>
      <c r="L22" s="130"/>
    </row>
    <row r="23" spans="1:12" ht="15.75" thickBot="1">
      <c r="A23" s="31"/>
      <c r="B23" s="131" t="s">
        <v>39</v>
      </c>
      <c r="C23" s="132"/>
      <c r="D23" s="132"/>
      <c r="E23" s="132"/>
      <c r="F23" s="132"/>
      <c r="G23" s="132"/>
      <c r="H23" s="132"/>
      <c r="I23" s="32"/>
      <c r="J23" s="33"/>
      <c r="K23" s="133">
        <v>154403.6788069437</v>
      </c>
      <c r="L23" s="134"/>
    </row>
    <row r="24" spans="1:12">
      <c r="A24" s="34">
        <v>1</v>
      </c>
      <c r="B24" s="103" t="s">
        <v>40</v>
      </c>
      <c r="C24" s="122"/>
      <c r="D24" s="122"/>
      <c r="E24" s="122"/>
      <c r="F24" s="122"/>
      <c r="G24" s="122"/>
      <c r="H24" s="104"/>
      <c r="I24" s="34" t="s">
        <v>41</v>
      </c>
      <c r="J24" s="35">
        <v>2</v>
      </c>
      <c r="K24" s="120">
        <f>10000/19200.7*1898.3</f>
        <v>988.66187170259411</v>
      </c>
      <c r="L24" s="121"/>
    </row>
    <row r="25" spans="1:12">
      <c r="A25" s="34">
        <v>2</v>
      </c>
      <c r="B25" s="116" t="s">
        <v>42</v>
      </c>
      <c r="C25" s="123"/>
      <c r="D25" s="123"/>
      <c r="E25" s="123"/>
      <c r="F25" s="123"/>
      <c r="G25" s="123"/>
      <c r="H25" s="117"/>
      <c r="I25" s="36" t="s">
        <v>43</v>
      </c>
      <c r="J25" s="37">
        <v>415</v>
      </c>
      <c r="K25" s="120">
        <v>8000</v>
      </c>
      <c r="L25" s="121"/>
    </row>
    <row r="26" spans="1:12">
      <c r="A26" s="34">
        <v>3</v>
      </c>
      <c r="B26" s="103" t="s">
        <v>44</v>
      </c>
      <c r="C26" s="122"/>
      <c r="D26" s="122"/>
      <c r="E26" s="122"/>
      <c r="F26" s="122"/>
      <c r="G26" s="122"/>
      <c r="H26" s="104"/>
      <c r="I26" s="38" t="s">
        <v>41</v>
      </c>
      <c r="J26" s="35">
        <v>1</v>
      </c>
      <c r="K26" s="120">
        <v>17300</v>
      </c>
      <c r="L26" s="121"/>
    </row>
    <row r="27" spans="1:12">
      <c r="A27" s="34">
        <v>4</v>
      </c>
      <c r="B27" s="103" t="s">
        <v>45</v>
      </c>
      <c r="C27" s="122"/>
      <c r="D27" s="122"/>
      <c r="E27" s="122"/>
      <c r="F27" s="122"/>
      <c r="G27" s="122"/>
      <c r="H27" s="104"/>
      <c r="I27" s="39" t="s">
        <v>41</v>
      </c>
      <c r="J27" s="40">
        <v>1</v>
      </c>
      <c r="K27" s="124">
        <v>4233.33</v>
      </c>
      <c r="L27" s="125"/>
    </row>
    <row r="28" spans="1:12">
      <c r="A28" s="34">
        <v>5</v>
      </c>
      <c r="B28" s="103" t="s">
        <v>46</v>
      </c>
      <c r="C28" s="104"/>
      <c r="D28" s="104"/>
      <c r="E28" s="104"/>
      <c r="F28" s="104"/>
      <c r="G28" s="104"/>
      <c r="H28" s="104"/>
      <c r="I28" s="38" t="s">
        <v>47</v>
      </c>
      <c r="J28" s="35">
        <v>6</v>
      </c>
      <c r="K28" s="120">
        <f>50100*0.0993</f>
        <v>4974.93</v>
      </c>
      <c r="L28" s="121"/>
    </row>
    <row r="29" spans="1:12">
      <c r="A29" s="34">
        <v>6</v>
      </c>
      <c r="B29" s="41" t="s">
        <v>48</v>
      </c>
      <c r="C29" s="42"/>
      <c r="D29" s="42"/>
      <c r="E29" s="42"/>
      <c r="F29" s="42"/>
      <c r="G29" s="42"/>
      <c r="H29" s="42"/>
      <c r="I29" s="38" t="s">
        <v>41</v>
      </c>
      <c r="J29" s="43">
        <v>1</v>
      </c>
      <c r="K29" s="120">
        <v>7454.5</v>
      </c>
      <c r="L29" s="121"/>
    </row>
    <row r="30" spans="1:12">
      <c r="A30" s="34">
        <v>7</v>
      </c>
      <c r="B30" s="103" t="s">
        <v>49</v>
      </c>
      <c r="C30" s="122"/>
      <c r="D30" s="122"/>
      <c r="E30" s="122"/>
      <c r="F30" s="122"/>
      <c r="G30" s="122"/>
      <c r="H30" s="104"/>
      <c r="I30" s="34" t="s">
        <v>43</v>
      </c>
      <c r="J30" s="44">
        <v>311.8</v>
      </c>
      <c r="K30" s="120">
        <v>1000</v>
      </c>
      <c r="L30" s="121"/>
    </row>
    <row r="31" spans="1:12">
      <c r="A31" s="34">
        <v>8</v>
      </c>
      <c r="B31" s="103" t="s">
        <v>50</v>
      </c>
      <c r="C31" s="104"/>
      <c r="D31" s="104"/>
      <c r="E31" s="104"/>
      <c r="F31" s="104"/>
      <c r="G31" s="104"/>
      <c r="H31" s="104"/>
      <c r="I31" s="34" t="s">
        <v>41</v>
      </c>
      <c r="J31" s="35">
        <v>1</v>
      </c>
      <c r="K31" s="120">
        <v>562</v>
      </c>
      <c r="L31" s="121"/>
    </row>
    <row r="32" spans="1:12">
      <c r="A32" s="34">
        <v>9</v>
      </c>
      <c r="B32" s="103" t="s">
        <v>51</v>
      </c>
      <c r="C32" s="104"/>
      <c r="D32" s="104"/>
      <c r="E32" s="104"/>
      <c r="F32" s="104"/>
      <c r="G32" s="104"/>
      <c r="H32" s="105"/>
      <c r="I32" s="34" t="s">
        <v>52</v>
      </c>
      <c r="J32" s="35">
        <v>10</v>
      </c>
      <c r="K32" s="120">
        <f>7000*0.054</f>
        <v>378</v>
      </c>
      <c r="L32" s="121"/>
    </row>
    <row r="33" spans="1:12">
      <c r="A33" s="34">
        <v>10</v>
      </c>
      <c r="B33" s="103" t="s">
        <v>53</v>
      </c>
      <c r="C33" s="104"/>
      <c r="D33" s="104"/>
      <c r="E33" s="104"/>
      <c r="F33" s="104"/>
      <c r="G33" s="104"/>
      <c r="H33" s="105"/>
      <c r="I33" s="34" t="s">
        <v>52</v>
      </c>
      <c r="J33" s="35">
        <v>10</v>
      </c>
      <c r="K33" s="120">
        <f>6000*0.054</f>
        <v>324</v>
      </c>
      <c r="L33" s="121"/>
    </row>
    <row r="34" spans="1:12">
      <c r="A34" s="34">
        <v>11</v>
      </c>
      <c r="B34" s="103" t="s">
        <v>54</v>
      </c>
      <c r="C34" s="104"/>
      <c r="D34" s="104"/>
      <c r="E34" s="104"/>
      <c r="F34" s="104"/>
      <c r="G34" s="104"/>
      <c r="H34" s="105"/>
      <c r="I34" s="34" t="s">
        <v>41</v>
      </c>
      <c r="J34" s="34">
        <v>4</v>
      </c>
      <c r="K34" s="112">
        <f>4*319.2*0.5</f>
        <v>638.4</v>
      </c>
      <c r="L34" s="113"/>
    </row>
    <row r="35" spans="1:12">
      <c r="A35" s="34">
        <v>12</v>
      </c>
      <c r="B35" s="103" t="s">
        <v>55</v>
      </c>
      <c r="C35" s="104"/>
      <c r="D35" s="104"/>
      <c r="E35" s="104"/>
      <c r="F35" s="104"/>
      <c r="G35" s="104"/>
      <c r="H35" s="105"/>
      <c r="I35" s="34" t="s">
        <v>41</v>
      </c>
      <c r="J35" s="34">
        <v>4</v>
      </c>
      <c r="K35" s="112">
        <f>4*116.8*0.5</f>
        <v>233.6</v>
      </c>
      <c r="L35" s="113"/>
    </row>
    <row r="36" spans="1:12">
      <c r="A36" s="34">
        <v>13</v>
      </c>
      <c r="B36" s="103" t="s">
        <v>56</v>
      </c>
      <c r="C36" s="104"/>
      <c r="D36" s="104"/>
      <c r="E36" s="104"/>
      <c r="F36" s="104"/>
      <c r="G36" s="104"/>
      <c r="H36" s="104"/>
      <c r="I36" s="38" t="s">
        <v>57</v>
      </c>
      <c r="J36" s="34">
        <v>20</v>
      </c>
      <c r="K36" s="120">
        <f>13000*0.098</f>
        <v>1274</v>
      </c>
      <c r="L36" s="121"/>
    </row>
    <row r="37" spans="1:12">
      <c r="A37" s="34">
        <v>14</v>
      </c>
      <c r="B37" s="103" t="s">
        <v>58</v>
      </c>
      <c r="C37" s="104"/>
      <c r="D37" s="104"/>
      <c r="E37" s="104"/>
      <c r="F37" s="104"/>
      <c r="G37" s="104"/>
      <c r="H37" s="104"/>
      <c r="I37" s="34" t="s">
        <v>59</v>
      </c>
      <c r="J37" s="34">
        <v>50</v>
      </c>
      <c r="K37" s="112">
        <v>562</v>
      </c>
      <c r="L37" s="113"/>
    </row>
    <row r="38" spans="1:12">
      <c r="A38" s="34">
        <v>15</v>
      </c>
      <c r="B38" s="103" t="s">
        <v>60</v>
      </c>
      <c r="C38" s="104"/>
      <c r="D38" s="104"/>
      <c r="E38" s="104"/>
      <c r="F38" s="104"/>
      <c r="G38" s="104"/>
      <c r="H38" s="105"/>
      <c r="I38" s="45" t="s">
        <v>41</v>
      </c>
      <c r="J38" s="34">
        <v>1</v>
      </c>
      <c r="K38" s="112">
        <f>(2000+9000)/9</f>
        <v>1222.2222222222222</v>
      </c>
      <c r="L38" s="113"/>
    </row>
    <row r="39" spans="1:12">
      <c r="A39" s="34">
        <v>16</v>
      </c>
      <c r="B39" s="103" t="s">
        <v>61</v>
      </c>
      <c r="C39" s="104"/>
      <c r="D39" s="104"/>
      <c r="E39" s="104"/>
      <c r="F39" s="104"/>
      <c r="G39" s="104"/>
      <c r="H39" s="104"/>
      <c r="I39" s="34" t="s">
        <v>41</v>
      </c>
      <c r="J39" s="34">
        <v>1</v>
      </c>
      <c r="K39" s="112">
        <f>14980/2</f>
        <v>7490</v>
      </c>
      <c r="L39" s="113"/>
    </row>
    <row r="40" spans="1:12">
      <c r="A40" s="34">
        <v>17</v>
      </c>
      <c r="B40" s="103" t="s">
        <v>62</v>
      </c>
      <c r="C40" s="104"/>
      <c r="D40" s="104"/>
      <c r="E40" s="104"/>
      <c r="F40" s="104"/>
      <c r="G40" s="104"/>
      <c r="H40" s="104"/>
      <c r="I40" s="34" t="s">
        <v>41</v>
      </c>
      <c r="J40" s="34">
        <v>15</v>
      </c>
      <c r="K40" s="112">
        <f>2969*0.0993</f>
        <v>294.82170000000002</v>
      </c>
      <c r="L40" s="113"/>
    </row>
    <row r="41" spans="1:12">
      <c r="A41" s="34">
        <v>18</v>
      </c>
      <c r="B41" s="103" t="s">
        <v>63</v>
      </c>
      <c r="C41" s="104"/>
      <c r="D41" s="104"/>
      <c r="E41" s="104"/>
      <c r="F41" s="104"/>
      <c r="G41" s="104"/>
      <c r="H41" s="104"/>
      <c r="I41" s="34" t="s">
        <v>41</v>
      </c>
      <c r="J41" s="34">
        <v>10</v>
      </c>
      <c r="K41" s="112">
        <v>1300</v>
      </c>
      <c r="L41" s="113"/>
    </row>
    <row r="42" spans="1:12">
      <c r="A42" s="34">
        <v>19</v>
      </c>
      <c r="B42" s="103" t="s">
        <v>64</v>
      </c>
      <c r="C42" s="104"/>
      <c r="D42" s="104"/>
      <c r="E42" s="104"/>
      <c r="F42" s="104"/>
      <c r="G42" s="104"/>
      <c r="H42" s="104"/>
      <c r="I42" s="34" t="s">
        <v>41</v>
      </c>
      <c r="J42" s="34">
        <f>1+2+2+6</f>
        <v>11</v>
      </c>
      <c r="K42" s="112">
        <v>1514</v>
      </c>
      <c r="L42" s="113"/>
    </row>
    <row r="43" spans="1:12">
      <c r="A43" s="34">
        <v>20</v>
      </c>
      <c r="B43" s="103" t="s">
        <v>65</v>
      </c>
      <c r="C43" s="104"/>
      <c r="D43" s="104"/>
      <c r="E43" s="104"/>
      <c r="F43" s="104"/>
      <c r="G43" s="104"/>
      <c r="H43" s="104"/>
      <c r="I43" s="34" t="s">
        <v>41</v>
      </c>
      <c r="J43" s="34">
        <v>1</v>
      </c>
      <c r="K43" s="112">
        <v>148.33000000000001</v>
      </c>
      <c r="L43" s="113"/>
    </row>
    <row r="44" spans="1:12">
      <c r="A44" s="34">
        <v>21</v>
      </c>
      <c r="B44" s="103" t="s">
        <v>66</v>
      </c>
      <c r="C44" s="104"/>
      <c r="D44" s="104"/>
      <c r="E44" s="104"/>
      <c r="F44" s="104"/>
      <c r="G44" s="104"/>
      <c r="H44" s="104"/>
      <c r="I44" s="34" t="s">
        <v>41</v>
      </c>
      <c r="J44" s="34">
        <v>2</v>
      </c>
      <c r="K44" s="112">
        <v>110</v>
      </c>
      <c r="L44" s="113"/>
    </row>
    <row r="45" spans="1:12">
      <c r="A45" s="34">
        <v>22</v>
      </c>
      <c r="B45" s="103" t="s">
        <v>67</v>
      </c>
      <c r="C45" s="104"/>
      <c r="D45" s="104"/>
      <c r="E45" s="104"/>
      <c r="F45" s="104"/>
      <c r="G45" s="104"/>
      <c r="H45" s="104"/>
      <c r="I45" s="34" t="s">
        <v>43</v>
      </c>
      <c r="J45" s="34">
        <v>311.8</v>
      </c>
      <c r="K45" s="112">
        <f>2400+260</f>
        <v>2660</v>
      </c>
      <c r="L45" s="113"/>
    </row>
    <row r="46" spans="1:12">
      <c r="A46" s="34">
        <v>23</v>
      </c>
      <c r="B46" s="41" t="s">
        <v>68</v>
      </c>
      <c r="C46" s="42"/>
      <c r="D46" s="42"/>
      <c r="E46" s="42"/>
      <c r="F46" s="42"/>
      <c r="G46" s="42"/>
      <c r="H46" s="42"/>
      <c r="I46" s="36" t="s">
        <v>41</v>
      </c>
      <c r="J46" s="34">
        <v>2</v>
      </c>
      <c r="K46" s="112">
        <f>12000*9.9%</f>
        <v>1188</v>
      </c>
      <c r="L46" s="113"/>
    </row>
    <row r="47" spans="1:12">
      <c r="A47" s="34">
        <v>24</v>
      </c>
      <c r="B47" s="103" t="s">
        <v>69</v>
      </c>
      <c r="C47" s="104"/>
      <c r="D47" s="104"/>
      <c r="E47" s="104"/>
      <c r="F47" s="104"/>
      <c r="G47" s="104"/>
      <c r="H47" s="104"/>
      <c r="I47" s="34" t="s">
        <v>41</v>
      </c>
      <c r="J47" s="35">
        <f>1+17</f>
        <v>18</v>
      </c>
      <c r="K47" s="120">
        <f>2655.8+1092</f>
        <v>3747.8</v>
      </c>
      <c r="L47" s="121"/>
    </row>
    <row r="48" spans="1:12">
      <c r="A48" s="34">
        <v>25</v>
      </c>
      <c r="B48" s="116" t="s">
        <v>65</v>
      </c>
      <c r="C48" s="117"/>
      <c r="D48" s="117"/>
      <c r="E48" s="117"/>
      <c r="F48" s="117"/>
      <c r="G48" s="117"/>
      <c r="H48" s="117"/>
      <c r="I48" s="46" t="s">
        <v>41</v>
      </c>
      <c r="J48" s="47">
        <v>1</v>
      </c>
      <c r="K48" s="118">
        <v>196.25</v>
      </c>
      <c r="L48" s="119"/>
    </row>
    <row r="49" spans="1:12">
      <c r="A49" s="34">
        <v>26</v>
      </c>
      <c r="B49" s="103" t="s">
        <v>70</v>
      </c>
      <c r="C49" s="104"/>
      <c r="D49" s="104"/>
      <c r="E49" s="104"/>
      <c r="F49" s="104"/>
      <c r="G49" s="104"/>
      <c r="H49" s="105"/>
      <c r="I49" s="36" t="s">
        <v>41</v>
      </c>
      <c r="J49" s="35">
        <v>1</v>
      </c>
      <c r="K49" s="120">
        <f>8439/5</f>
        <v>1687.8</v>
      </c>
      <c r="L49" s="121"/>
    </row>
    <row r="50" spans="1:12">
      <c r="A50" s="34">
        <v>27</v>
      </c>
      <c r="B50" s="116" t="s">
        <v>71</v>
      </c>
      <c r="C50" s="117"/>
      <c r="D50" s="117"/>
      <c r="E50" s="117"/>
      <c r="F50" s="117"/>
      <c r="G50" s="117"/>
      <c r="H50" s="117"/>
      <c r="I50" s="34" t="s">
        <v>41</v>
      </c>
      <c r="J50" s="35">
        <v>1</v>
      </c>
      <c r="K50" s="120">
        <f>1610/9</f>
        <v>178.88888888888889</v>
      </c>
      <c r="L50" s="121"/>
    </row>
    <row r="51" spans="1:12">
      <c r="A51" s="34">
        <v>28</v>
      </c>
      <c r="B51" s="103" t="s">
        <v>72</v>
      </c>
      <c r="C51" s="104"/>
      <c r="D51" s="104"/>
      <c r="E51" s="104"/>
      <c r="F51" s="104"/>
      <c r="G51" s="104"/>
      <c r="H51" s="104"/>
      <c r="I51" s="34" t="s">
        <v>41</v>
      </c>
      <c r="J51" s="34">
        <v>1</v>
      </c>
      <c r="K51" s="112">
        <v>2900</v>
      </c>
      <c r="L51" s="113"/>
    </row>
    <row r="52" spans="1:12">
      <c r="A52" s="34">
        <v>29</v>
      </c>
      <c r="B52" s="103" t="s">
        <v>73</v>
      </c>
      <c r="C52" s="104"/>
      <c r="D52" s="104"/>
      <c r="E52" s="104"/>
      <c r="F52" s="104"/>
      <c r="G52" s="104"/>
      <c r="H52" s="104"/>
      <c r="I52" s="34" t="s">
        <v>41</v>
      </c>
      <c r="J52" s="35">
        <v>1</v>
      </c>
      <c r="K52" s="106">
        <v>6500</v>
      </c>
      <c r="L52" s="107"/>
    </row>
    <row r="53" spans="1:12">
      <c r="A53" s="34">
        <v>30</v>
      </c>
      <c r="B53" s="103" t="s">
        <v>74</v>
      </c>
      <c r="C53" s="104"/>
      <c r="D53" s="104"/>
      <c r="E53" s="104"/>
      <c r="F53" s="104"/>
      <c r="G53" s="104"/>
      <c r="H53" s="105"/>
      <c r="I53" s="35" t="s">
        <v>75</v>
      </c>
      <c r="J53" s="48">
        <v>12</v>
      </c>
      <c r="K53" s="114">
        <v>12000</v>
      </c>
      <c r="L53" s="115"/>
    </row>
    <row r="54" spans="1:12">
      <c r="A54" s="34">
        <v>31</v>
      </c>
      <c r="B54" s="103" t="s">
        <v>76</v>
      </c>
      <c r="C54" s="104"/>
      <c r="D54" s="104"/>
      <c r="E54" s="104"/>
      <c r="F54" s="104"/>
      <c r="G54" s="104"/>
      <c r="H54" s="105"/>
      <c r="I54" s="34" t="s">
        <v>41</v>
      </c>
      <c r="J54" s="35">
        <v>1</v>
      </c>
      <c r="K54" s="106">
        <f>7796/9</f>
        <v>866.22222222222217</v>
      </c>
      <c r="L54" s="107"/>
    </row>
    <row r="55" spans="1:12">
      <c r="A55" s="35"/>
      <c r="B55" s="87" t="s">
        <v>77</v>
      </c>
      <c r="C55" s="77"/>
      <c r="D55" s="77"/>
      <c r="E55" s="77"/>
      <c r="F55" s="77"/>
      <c r="G55" s="77"/>
      <c r="H55" s="77"/>
      <c r="I55" s="35"/>
      <c r="J55" s="49"/>
      <c r="K55" s="108">
        <f>SUM(K24:L54)</f>
        <v>91927.756905035931</v>
      </c>
      <c r="L55" s="109"/>
    </row>
    <row r="56" spans="1:12">
      <c r="A56" s="35"/>
      <c r="B56" s="87" t="s">
        <v>78</v>
      </c>
      <c r="C56" s="77"/>
      <c r="D56" s="77"/>
      <c r="E56" s="77"/>
      <c r="F56" s="77"/>
      <c r="G56" s="77"/>
      <c r="H56" s="77"/>
      <c r="I56" s="35"/>
      <c r="J56" s="49"/>
      <c r="K56" s="110">
        <f>K55*0.14</f>
        <v>12869.885966705031</v>
      </c>
      <c r="L56" s="111"/>
    </row>
    <row r="57" spans="1:12" ht="15.75" thickBot="1">
      <c r="A57" s="35"/>
      <c r="B57" t="s">
        <v>79</v>
      </c>
      <c r="C57"/>
      <c r="D57"/>
      <c r="E57"/>
      <c r="F57"/>
      <c r="G57"/>
      <c r="H57"/>
      <c r="I57" s="50"/>
      <c r="J57"/>
      <c r="K57" s="93">
        <f>SUM(K55:L56)</f>
        <v>104797.64287174096</v>
      </c>
      <c r="L57" s="94"/>
    </row>
    <row r="58" spans="1:12" ht="16.5" thickBot="1">
      <c r="A58" s="51"/>
      <c r="B58" s="52" t="s">
        <v>80</v>
      </c>
      <c r="C58" s="53"/>
      <c r="D58" s="53"/>
      <c r="E58" s="53"/>
      <c r="F58" s="53"/>
      <c r="G58" s="53"/>
      <c r="H58" s="54"/>
      <c r="I58" s="51"/>
      <c r="J58" s="51"/>
      <c r="K58" s="95">
        <f>K57+K23</f>
        <v>259201.32167868468</v>
      </c>
      <c r="L58" s="96"/>
    </row>
    <row r="59" spans="1:12">
      <c r="A59" s="1" t="s">
        <v>81</v>
      </c>
    </row>
    <row r="60" spans="1:12">
      <c r="A60" s="1" t="s">
        <v>82</v>
      </c>
      <c r="D60" s="10">
        <f>I4</f>
        <v>2013</v>
      </c>
      <c r="E60" s="1" t="s">
        <v>83</v>
      </c>
      <c r="G60" s="55">
        <f>K58-G19</f>
        <v>150521.86536800506</v>
      </c>
      <c r="H60" s="1" t="s">
        <v>84</v>
      </c>
    </row>
    <row r="61" spans="1:12" ht="15.75" thickBot="1">
      <c r="A61" s="1" t="s">
        <v>85</v>
      </c>
      <c r="B61" s="10">
        <f>I4</f>
        <v>2013</v>
      </c>
      <c r="C61" s="1" t="s">
        <v>86</v>
      </c>
    </row>
    <row r="62" spans="1:12">
      <c r="A62" s="56" t="s">
        <v>2</v>
      </c>
      <c r="B62" s="97" t="s">
        <v>87</v>
      </c>
      <c r="C62" s="98"/>
      <c r="D62" s="98"/>
      <c r="E62" s="98"/>
      <c r="F62" s="97" t="s">
        <v>88</v>
      </c>
      <c r="G62" s="98"/>
      <c r="H62" s="99"/>
      <c r="I62" s="97" t="s">
        <v>89</v>
      </c>
      <c r="J62" s="98"/>
      <c r="K62" s="98"/>
      <c r="L62" s="99"/>
    </row>
    <row r="63" spans="1:12" ht="15.75" thickBot="1">
      <c r="A63" s="57"/>
      <c r="B63" s="100"/>
      <c r="C63" s="101"/>
      <c r="D63" s="101"/>
      <c r="E63" s="101"/>
      <c r="F63" s="100"/>
      <c r="G63" s="101"/>
      <c r="H63" s="102"/>
      <c r="I63" s="100" t="s">
        <v>90</v>
      </c>
      <c r="J63" s="101"/>
      <c r="K63" s="101"/>
      <c r="L63" s="102"/>
    </row>
    <row r="64" spans="1:12">
      <c r="A64" s="58" t="s">
        <v>91</v>
      </c>
      <c r="B64" s="88" t="s">
        <v>92</v>
      </c>
      <c r="C64" s="88"/>
      <c r="D64" s="88"/>
      <c r="E64" s="89"/>
      <c r="F64" s="90" t="s">
        <v>93</v>
      </c>
      <c r="G64" s="91"/>
      <c r="H64" s="92"/>
      <c r="I64" s="90" t="s">
        <v>94</v>
      </c>
      <c r="J64" s="91"/>
      <c r="K64" s="91"/>
      <c r="L64" s="92"/>
    </row>
    <row r="65" spans="1:12">
      <c r="A65" s="34" t="s">
        <v>95</v>
      </c>
      <c r="B65" s="77" t="s">
        <v>96</v>
      </c>
      <c r="C65" s="77"/>
      <c r="D65" s="77"/>
      <c r="E65" s="78"/>
      <c r="F65" s="79" t="s">
        <v>97</v>
      </c>
      <c r="G65" s="80"/>
      <c r="H65" s="81"/>
      <c r="I65" s="79" t="s">
        <v>98</v>
      </c>
      <c r="J65" s="80"/>
      <c r="K65" s="80"/>
      <c r="L65" s="81"/>
    </row>
    <row r="66" spans="1:12">
      <c r="A66" s="34" t="s">
        <v>99</v>
      </c>
      <c r="B66" s="87" t="s">
        <v>100</v>
      </c>
      <c r="C66" s="77"/>
      <c r="D66" s="77"/>
      <c r="E66" s="78"/>
      <c r="F66" s="79" t="s">
        <v>101</v>
      </c>
      <c r="G66" s="80"/>
      <c r="H66" s="81"/>
      <c r="I66" s="79" t="s">
        <v>102</v>
      </c>
      <c r="J66" s="80"/>
      <c r="K66" s="80"/>
      <c r="L66" s="81"/>
    </row>
    <row r="67" spans="1:12">
      <c r="A67" s="34" t="s">
        <v>103</v>
      </c>
      <c r="B67" s="77" t="s">
        <v>104</v>
      </c>
      <c r="C67" s="77"/>
      <c r="D67" s="77"/>
      <c r="E67" s="78"/>
      <c r="F67" s="79" t="s">
        <v>105</v>
      </c>
      <c r="G67" s="80"/>
      <c r="H67" s="81"/>
      <c r="I67" s="79" t="s">
        <v>106</v>
      </c>
      <c r="J67" s="80"/>
      <c r="K67" s="80"/>
      <c r="L67" s="81"/>
    </row>
    <row r="68" spans="1:12">
      <c r="A68" s="34" t="s">
        <v>107</v>
      </c>
      <c r="B68" s="77" t="s">
        <v>108</v>
      </c>
      <c r="C68" s="77"/>
      <c r="D68" s="77"/>
      <c r="E68" s="78"/>
      <c r="F68" s="79" t="s">
        <v>109</v>
      </c>
      <c r="G68" s="80"/>
      <c r="H68" s="81"/>
      <c r="I68" s="79" t="s">
        <v>110</v>
      </c>
      <c r="J68" s="80"/>
      <c r="K68" s="80"/>
      <c r="L68" s="81"/>
    </row>
    <row r="69" spans="1:12" ht="15.75" thickBot="1">
      <c r="A69" s="59" t="s">
        <v>111</v>
      </c>
      <c r="B69" s="82" t="s">
        <v>112</v>
      </c>
      <c r="C69" s="82"/>
      <c r="D69" s="82"/>
      <c r="E69" s="83"/>
      <c r="F69" s="84" t="s">
        <v>113</v>
      </c>
      <c r="G69" s="85"/>
      <c r="H69" s="86"/>
      <c r="I69" s="84" t="s">
        <v>114</v>
      </c>
      <c r="J69" s="85"/>
      <c r="K69" s="85"/>
      <c r="L69" s="86"/>
    </row>
    <row r="71" spans="1:12">
      <c r="A71" s="60" t="s">
        <v>115</v>
      </c>
      <c r="B71" s="10">
        <v>2013</v>
      </c>
      <c r="C71" s="1" t="s">
        <v>116</v>
      </c>
    </row>
    <row r="72" spans="1:12">
      <c r="A72" s="42" t="s">
        <v>117</v>
      </c>
    </row>
    <row r="73" spans="1:12">
      <c r="A73" s="42" t="s">
        <v>118</v>
      </c>
      <c r="F73" s="61">
        <f>H93</f>
        <v>9.4521453831302953</v>
      </c>
      <c r="G73" s="1" t="s">
        <v>119</v>
      </c>
    </row>
    <row r="74" spans="1:12">
      <c r="A74" s="42" t="s">
        <v>120</v>
      </c>
      <c r="E74" s="10">
        <f>I4</f>
        <v>2013</v>
      </c>
      <c r="F74" s="1" t="s">
        <v>121</v>
      </c>
      <c r="K74" s="73" t="s">
        <v>147</v>
      </c>
    </row>
    <row r="75" spans="1:12">
      <c r="A75" s="42" t="s">
        <v>122</v>
      </c>
    </row>
    <row r="76" spans="1:12">
      <c r="A76" s="42" t="s">
        <v>123</v>
      </c>
    </row>
    <row r="77" spans="1:12">
      <c r="A77" s="42" t="s">
        <v>124</v>
      </c>
    </row>
    <row r="78" spans="1:12">
      <c r="A78" s="42" t="s">
        <v>125</v>
      </c>
    </row>
    <row r="79" spans="1:12">
      <c r="A79" s="62"/>
      <c r="B79" s="62"/>
      <c r="C79" s="62"/>
      <c r="D79" s="62"/>
      <c r="E79" s="62"/>
      <c r="F79" s="62"/>
      <c r="G79" s="62"/>
      <c r="H79" s="62"/>
      <c r="I79" s="62"/>
      <c r="J79" s="63"/>
      <c r="K79" s="62"/>
      <c r="L79" s="62"/>
    </row>
    <row r="80" spans="1:12">
      <c r="A80" s="62"/>
      <c r="B80" s="64"/>
      <c r="C80" s="64"/>
      <c r="D80" s="64"/>
      <c r="E80" s="64"/>
      <c r="F80" s="64"/>
      <c r="G80" s="64"/>
      <c r="H80" s="64"/>
      <c r="I80" s="64"/>
      <c r="J80" s="65"/>
      <c r="K80" s="66"/>
    </row>
    <row r="81" spans="1:12">
      <c r="A81" s="42" t="s">
        <v>126</v>
      </c>
      <c r="B81" s="10">
        <f>I4+1</f>
        <v>2014</v>
      </c>
      <c r="C81" s="1" t="s">
        <v>127</v>
      </c>
    </row>
    <row r="82" spans="1:12">
      <c r="A82" s="42" t="s">
        <v>128</v>
      </c>
    </row>
    <row r="83" spans="1:12">
      <c r="A83" s="42" t="s">
        <v>129</v>
      </c>
      <c r="J83" s="67">
        <v>15000</v>
      </c>
      <c r="K83" t="s">
        <v>16</v>
      </c>
    </row>
    <row r="84" spans="1:12">
      <c r="A84" s="75" t="s">
        <v>130</v>
      </c>
      <c r="B84" s="75"/>
      <c r="C84" s="75"/>
      <c r="D84" s="75"/>
      <c r="E84" s="75"/>
      <c r="J84" s="67">
        <v>10000</v>
      </c>
      <c r="K84" t="s">
        <v>16</v>
      </c>
    </row>
    <row r="85" spans="1:12">
      <c r="A85" s="42" t="s">
        <v>131</v>
      </c>
      <c r="J85" s="19">
        <v>1500</v>
      </c>
      <c r="K85" t="s">
        <v>16</v>
      </c>
    </row>
    <row r="86" spans="1:12">
      <c r="A86" s="42" t="s">
        <v>132</v>
      </c>
      <c r="J86" s="19">
        <v>15000</v>
      </c>
      <c r="K86" t="s">
        <v>16</v>
      </c>
    </row>
    <row r="87" spans="1:12">
      <c r="A87" s="42" t="s">
        <v>133</v>
      </c>
      <c r="J87" s="19">
        <v>8000</v>
      </c>
      <c r="K87" t="s">
        <v>16</v>
      </c>
    </row>
    <row r="88" spans="1:12">
      <c r="A88" s="42" t="s">
        <v>134</v>
      </c>
      <c r="J88" s="19">
        <v>8000</v>
      </c>
      <c r="K88" t="s">
        <v>16</v>
      </c>
    </row>
    <row r="89" spans="1:12">
      <c r="A89" s="42" t="s">
        <v>135</v>
      </c>
      <c r="B89"/>
      <c r="C89"/>
      <c r="D89"/>
      <c r="E89"/>
      <c r="F89"/>
      <c r="G89"/>
      <c r="H89"/>
      <c r="I89"/>
      <c r="J89" s="19">
        <v>12000</v>
      </c>
      <c r="K89" t="s">
        <v>16</v>
      </c>
      <c r="L89"/>
    </row>
    <row r="90" spans="1:12">
      <c r="A90" s="42" t="s">
        <v>136</v>
      </c>
      <c r="B90"/>
      <c r="C90"/>
      <c r="D90"/>
      <c r="E90"/>
      <c r="F90"/>
      <c r="G90"/>
      <c r="H90"/>
      <c r="I90"/>
      <c r="J90" s="19">
        <v>3200</v>
      </c>
      <c r="K90" t="s">
        <v>16</v>
      </c>
      <c r="L90"/>
    </row>
    <row r="91" spans="1:12">
      <c r="A91" s="68" t="s">
        <v>137</v>
      </c>
      <c r="J91" s="69">
        <f>SUM(J83:J90)</f>
        <v>72700</v>
      </c>
      <c r="K91" s="70" t="s">
        <v>138</v>
      </c>
    </row>
    <row r="92" spans="1:12">
      <c r="A92" s="42" t="s">
        <v>139</v>
      </c>
      <c r="H92" s="10">
        <f>I4</f>
        <v>2013</v>
      </c>
      <c r="I92" s="1" t="s">
        <v>140</v>
      </c>
      <c r="K92" s="71">
        <f>G60</f>
        <v>150521.86536800506</v>
      </c>
    </row>
    <row r="93" spans="1:12">
      <c r="A93" s="42" t="s">
        <v>141</v>
      </c>
      <c r="C93" s="55">
        <f>J91+K92</f>
        <v>223221.86536800506</v>
      </c>
      <c r="D93" s="10" t="s">
        <v>142</v>
      </c>
      <c r="E93" s="72">
        <f>I4+1</f>
        <v>2014</v>
      </c>
      <c r="F93" s="1" t="s">
        <v>143</v>
      </c>
      <c r="H93" s="15">
        <f>C93/(E6*12)</f>
        <v>9.4521453831302953</v>
      </c>
      <c r="I93" s="1" t="s">
        <v>144</v>
      </c>
    </row>
    <row r="95" spans="1:12">
      <c r="B95" s="1" t="s">
        <v>145</v>
      </c>
    </row>
    <row r="96" spans="1:12">
      <c r="B96" s="1" t="s">
        <v>88</v>
      </c>
      <c r="I96" s="1" t="s">
        <v>146</v>
      </c>
    </row>
    <row r="97" spans="1:12">
      <c r="K97" s="3"/>
    </row>
    <row r="98" spans="1:12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</row>
    <row r="106" spans="1:12">
      <c r="L106" s="74"/>
    </row>
  </sheetData>
  <mergeCells count="102"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  <mergeCell ref="B28:H28"/>
    <mergeCell ref="K28:L28"/>
    <mergeCell ref="K29:L29"/>
    <mergeCell ref="B30:H30"/>
    <mergeCell ref="K30:L30"/>
    <mergeCell ref="B31:H31"/>
    <mergeCell ref="K31:L31"/>
    <mergeCell ref="B25:H25"/>
    <mergeCell ref="K25:L25"/>
    <mergeCell ref="B26:H26"/>
    <mergeCell ref="K26:L26"/>
    <mergeCell ref="B27:H27"/>
    <mergeCell ref="K27:L27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48:H48"/>
    <mergeCell ref="K48:L48"/>
    <mergeCell ref="B49:H49"/>
    <mergeCell ref="K49:L49"/>
    <mergeCell ref="B50:H50"/>
    <mergeCell ref="K50:L50"/>
    <mergeCell ref="B44:H44"/>
    <mergeCell ref="K44:L44"/>
    <mergeCell ref="B45:H45"/>
    <mergeCell ref="K45:L45"/>
    <mergeCell ref="K46:L46"/>
    <mergeCell ref="B47:H47"/>
    <mergeCell ref="K47:L47"/>
    <mergeCell ref="B54:H54"/>
    <mergeCell ref="K54:L54"/>
    <mergeCell ref="B55:H55"/>
    <mergeCell ref="K55:L55"/>
    <mergeCell ref="B56:H56"/>
    <mergeCell ref="K56:L56"/>
    <mergeCell ref="B51:H51"/>
    <mergeCell ref="K51:L51"/>
    <mergeCell ref="B52:H52"/>
    <mergeCell ref="K52:L52"/>
    <mergeCell ref="B53:H53"/>
    <mergeCell ref="K53:L53"/>
    <mergeCell ref="B64:E64"/>
    <mergeCell ref="F64:H64"/>
    <mergeCell ref="I64:L64"/>
    <mergeCell ref="B65:E65"/>
    <mergeCell ref="F65:H65"/>
    <mergeCell ref="I65:L65"/>
    <mergeCell ref="K57:L57"/>
    <mergeCell ref="K58:L58"/>
    <mergeCell ref="B62:E62"/>
    <mergeCell ref="F62:H62"/>
    <mergeCell ref="I62:L62"/>
    <mergeCell ref="B63:E63"/>
    <mergeCell ref="F63:H63"/>
    <mergeCell ref="I63:L63"/>
    <mergeCell ref="A84:E84"/>
    <mergeCell ref="A98:K98"/>
    <mergeCell ref="B68:E68"/>
    <mergeCell ref="F68:H68"/>
    <mergeCell ref="I68:L68"/>
    <mergeCell ref="B69:E69"/>
    <mergeCell ref="F69:H69"/>
    <mergeCell ref="I69:L69"/>
    <mergeCell ref="B66:E66"/>
    <mergeCell ref="F66:H66"/>
    <mergeCell ref="I66:L66"/>
    <mergeCell ref="B67:E67"/>
    <mergeCell ref="F67:H67"/>
    <mergeCell ref="I67:L6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2014-04-10T23:53:52Z</dcterms:modified>
</cp:coreProperties>
</file>