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 refMode="R1C1"/>
</workbook>
</file>

<file path=xl/calcChain.xml><?xml version="1.0" encoding="utf-8"?>
<calcChain xmlns="http://schemas.openxmlformats.org/spreadsheetml/2006/main">
  <c r="E86" i="3"/>
  <c r="H85"/>
  <c r="J84"/>
  <c r="B71"/>
  <c r="B64"/>
  <c r="B55"/>
  <c r="D54"/>
  <c r="K48"/>
  <c r="K47"/>
  <c r="K44"/>
  <c r="K42"/>
  <c r="K41"/>
  <c r="K37"/>
  <c r="K36"/>
  <c r="K35"/>
  <c r="K33"/>
  <c r="K31"/>
  <c r="K30"/>
  <c r="K28"/>
  <c r="K26"/>
  <c r="K25"/>
  <c r="K24"/>
  <c r="K49" s="1"/>
  <c r="G19"/>
  <c r="A20" s="1"/>
  <c r="G17"/>
  <c r="G16"/>
  <c r="G15"/>
  <c r="G14"/>
  <c r="J13" s="1"/>
  <c r="I7"/>
  <c r="G7"/>
  <c r="B6"/>
  <c r="K50" l="1"/>
  <c r="K51" s="1"/>
  <c r="K52" s="1"/>
  <c r="G54" s="1"/>
  <c r="K85" s="1"/>
  <c r="C86" s="1"/>
  <c r="H86" s="1"/>
  <c r="F66" s="1"/>
</calcChain>
</file>

<file path=xl/sharedStrings.xml><?xml version="1.0" encoding="utf-8"?>
<sst xmlns="http://schemas.openxmlformats.org/spreadsheetml/2006/main" count="187" uniqueCount="145">
  <si>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</si>
  <si>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</si>
  <si>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</si>
  <si>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</si>
  <si>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</si>
  <si>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</si>
  <si>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</si>
  <si>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</si>
  <si>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</si>
  <si>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</si>
  <si>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</si>
  <si>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</si>
  <si>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</si>
  <si>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</si>
  <si>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</si>
  <si>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</si>
  <si>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</si>
  <si>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</si>
  <si>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</si>
  <si>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</si>
  <si>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</si>
  <si>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</si>
  <si>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</si>
  <si>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</si>
  <si>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</si>
  <si>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</si>
  <si>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</si>
  <si>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</si>
  <si>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</si>
  <si>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</si>
  <si>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</si>
  <si>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</si>
  <si>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</si>
  <si>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</si>
  <si>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</si>
  <si>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</si>
  <si>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</si>
  <si>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</si>
  <si>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</si>
  <si>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</si>
  <si>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</si>
  <si>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</si>
  <si>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</si>
  <si>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</si>
  <si>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</si>
  <si>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</si>
  <si>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</si>
  <si>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</si>
  <si>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</si>
  <si>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</si>
  <si>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</si>
  <si>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</si>
  <si>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</si>
  <si>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</si>
  <si>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</si>
  <si>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</si>
  <si>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</si>
  <si>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</si>
  <si>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</si>
  <si>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</si>
  <si>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</si>
  <si>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</si>
  <si>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</si>
  <si>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</si>
  <si>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</si>
  <si>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</si>
  <si>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</si>
  <si>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</si>
  <si>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</si>
  <si>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</si>
  <si>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</si>
  <si>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</si>
  <si>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</si>
  <si>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</si>
  <si>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ул. Мамина - Сибиряка    за </t>
  </si>
  <si>
    <t>Уборка снега с кровли</t>
  </si>
  <si>
    <t>шт.</t>
  </si>
  <si>
    <t>м/час</t>
  </si>
  <si>
    <t>м</t>
  </si>
  <si>
    <t>т.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</si>
  <si>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</si>
  <si>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 - содержание общего имущества - 15,64 рубля с кв.метра общей площади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</si>
  <si>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</si>
  <si>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</si>
  <si>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</si>
  <si>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</si>
  <si>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Установка новогодней елки</t>
  </si>
  <si>
    <t>мес.</t>
  </si>
  <si>
    <t>Замена манометров в ИТП (50%).</t>
  </si>
  <si>
    <t>Замена термометров в ИТП (50%).</t>
  </si>
  <si>
    <t>Устройство мастерской (10,85%)</t>
  </si>
  <si>
    <t>18,50 руб./м²</t>
  </si>
  <si>
    <t>Отопление</t>
  </si>
  <si>
    <t>0,019 Гкал/м</t>
  </si>
  <si>
    <t>0,027 Гкал/м</t>
  </si>
  <si>
    <t>251,15 руб./чел.</t>
  </si>
  <si>
    <t>301,44 руб./чел.</t>
  </si>
  <si>
    <t>59,76 руб./чел.</t>
  </si>
  <si>
    <t>74,71 руб./чел.</t>
  </si>
  <si>
    <t>93,46 руб./чел.</t>
  </si>
  <si>
    <t>116,82 руб./чел.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</si>
  <si>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19 -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</si>
  <si>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22 - </t>
    </r>
  </si>
  <si>
    <r>
      <t>м</t>
    </r>
    <r>
      <rPr>
        <sz val="11"/>
        <rFont val="Calibri"/>
        <family val="2"/>
        <charset val="204"/>
      </rPr>
      <t>²</t>
    </r>
  </si>
  <si>
    <r>
      <t>15,64 руб./м</t>
    </r>
    <r>
      <rPr>
        <sz val="11"/>
        <rFont val="Calibri"/>
        <family val="2"/>
        <charset val="204"/>
      </rPr>
      <t>²</t>
    </r>
  </si>
  <si>
    <r>
      <t>4,74 руб./м</t>
    </r>
    <r>
      <rPr>
        <sz val="11"/>
        <rFont val="Calibri"/>
        <family val="2"/>
        <charset val="204"/>
      </rPr>
      <t>²</t>
    </r>
  </si>
  <si>
    <t>М-С 6(I)</t>
  </si>
  <si>
    <t>Обслуживание системы видеонаблюдения</t>
  </si>
  <si>
    <t>Ремонт водосточных труб (13,90%)</t>
  </si>
  <si>
    <t>Сброс снега между домами с арок (балконов)</t>
  </si>
  <si>
    <t>Генеральная уборка в апреле</t>
  </si>
  <si>
    <t>Всего в 2014году:</t>
  </si>
  <si>
    <t>ИТОГО за 2014год:</t>
  </si>
  <si>
    <t>ИТОГО на 31.12.2014г:</t>
  </si>
  <si>
    <t>раб.</t>
  </si>
  <si>
    <t>Устройство насыпи (предотвращение проезда автотранспорта в рощу)(13,90%)</t>
  </si>
  <si>
    <t>Монтаж ковриков в подъезде.</t>
  </si>
  <si>
    <t>Генеральная уборка в августе.</t>
  </si>
  <si>
    <t>Монтаж греющего кабеля на кровле.</t>
  </si>
  <si>
    <t>Передача бесхозных сетей тепловой энергии</t>
  </si>
  <si>
    <t xml:space="preserve"> - </t>
  </si>
  <si>
    <t>Техническое освидетельствование лифта.</t>
  </si>
  <si>
    <t>Перерасход (+) или экономия (-) средств в 2013 году.</t>
  </si>
  <si>
    <t xml:space="preserve">1. В </t>
  </si>
  <si>
    <t xml:space="preserve">   рублей (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</si>
  <si>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</si>
  <si>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</si>
  <si>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 xml:space="preserve">кв. </t>
    </r>
    <r>
      <rPr>
        <b/>
        <sz val="11"/>
        <rFont val="Calibri"/>
        <family val="2"/>
        <charset val="204"/>
        <scheme val="minor"/>
      </rPr>
      <t xml:space="preserve"> 9  -</t>
    </r>
  </si>
  <si>
    <t>Уборка и вывоз снега с придомовой территории в январе (13,90%)</t>
  </si>
  <si>
    <t>Уборка и вывоз снега с придомовой территории в марте (13,90%)</t>
  </si>
  <si>
    <t>Благоустройство территории (завоз чернозема)(13,90%)</t>
  </si>
  <si>
    <t>Благоустройство территории (завоз песка)(13,90%)</t>
  </si>
  <si>
    <t>Монтаж оборудования для электроснабжения ИТП(13,9%)</t>
  </si>
  <si>
    <t>Замена светильников, выключателя 10эт., плафона на 3 этаже.</t>
  </si>
  <si>
    <t>Программирование ключей.</t>
  </si>
  <si>
    <t>Замена патронов в светильниках, монтаж энергосберегающих ламп.</t>
  </si>
  <si>
    <t>Изготовление и монтаж парковочных столбиков</t>
  </si>
  <si>
    <t xml:space="preserve">  -  монтаж греющего кабеля на водосточную систему</t>
  </si>
  <si>
    <t xml:space="preserve">  - монтаж снегозадерживающих устройств на кровле </t>
  </si>
  <si>
    <t xml:space="preserve">  - ремонт подъезда</t>
  </si>
  <si>
    <t xml:space="preserve"> - приобретение и украшение новогодней елки</t>
  </si>
  <si>
    <t xml:space="preserve"> - организация новогоднего праздника</t>
  </si>
  <si>
    <t>Монтаж снегозадержания на двух скатах кровли.</t>
  </si>
  <si>
    <t>6      (</t>
  </si>
  <si>
    <t>Накладные расходы (14%)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</si>
</sst>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4" fontId="0" fillId="0" borderId="0" xfId="0" applyNumberFormat="1" applyFill="1"/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0" fontId="0" fillId="0" borderId="0" xfId="0" applyFill="1"/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4" fontId="9" fillId="0" borderId="0" xfId="0" applyNumberFormat="1" applyFont="1" applyFill="1"/>
    <xf numFmtId="0" fontId="7" fillId="0" borderId="1" xfId="0" applyFont="1" applyFill="1" applyBorder="1" applyAlignment="1">
      <alignment horizontal="center"/>
    </xf>
    <xf numFmtId="4" fontId="7" fillId="0" borderId="10" xfId="0" applyNumberFormat="1" applyFont="1" applyFill="1" applyBorder="1" applyAlignment="1">
      <alignment horizontal="center"/>
    </xf>
    <xf numFmtId="0" fontId="7" fillId="0" borderId="2" xfId="0" applyFont="1" applyFill="1" applyBorder="1"/>
    <xf numFmtId="0" fontId="7" fillId="0" borderId="3" xfId="0" applyFont="1" applyFill="1" applyBorder="1"/>
    <xf numFmtId="0" fontId="9" fillId="0" borderId="13" xfId="0" applyFont="1" applyFill="1" applyBorder="1" applyAlignment="1"/>
    <xf numFmtId="0" fontId="9" fillId="0" borderId="14" xfId="0" applyFont="1" applyFill="1" applyBorder="1" applyAlignment="1"/>
    <xf numFmtId="0" fontId="9" fillId="0" borderId="15" xfId="0" applyFont="1" applyFill="1" applyBorder="1" applyAlignment="1"/>
    <xf numFmtId="0" fontId="7" fillId="0" borderId="2" xfId="0" applyFont="1" applyFill="1" applyBorder="1" applyAlignment="1">
      <alignment horizontal="center"/>
    </xf>
    <xf numFmtId="0" fontId="12" fillId="0" borderId="0" xfId="0" applyFont="1" applyFill="1"/>
    <xf numFmtId="0" fontId="0" fillId="0" borderId="0" xfId="0" applyNumberFormat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4" fontId="1" fillId="0" borderId="0" xfId="0" applyNumberFormat="1" applyFont="1" applyFill="1"/>
    <xf numFmtId="0" fontId="0" fillId="0" borderId="0" xfId="0" applyFill="1" applyAlignment="1"/>
    <xf numFmtId="4" fontId="6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3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/>
    <xf numFmtId="0" fontId="0" fillId="0" borderId="0" xfId="0" applyNumberFormat="1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7" fillId="0" borderId="1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9" fillId="0" borderId="0" xfId="0" applyFont="1" applyFill="1" applyAlignment="1">
      <alignment horizontal="right"/>
    </xf>
    <xf numFmtId="2" fontId="0" fillId="0" borderId="0" xfId="0" applyNumberFormat="1" applyFill="1" applyAlignment="1">
      <alignment horizontal="center"/>
    </xf>
    <xf numFmtId="0" fontId="9" fillId="0" borderId="0" xfId="0" applyFont="1" applyFill="1" applyBorder="1" applyAlignment="1"/>
    <xf numFmtId="4" fontId="0" fillId="0" borderId="0" xfId="0" applyNumberFormat="1" applyFill="1" applyBorder="1"/>
    <xf numFmtId="4" fontId="3" fillId="0" borderId="0" xfId="0" applyNumberFormat="1" applyFont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9" fontId="0" fillId="0" borderId="0" xfId="0" applyNumberFormat="1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 vertical="center"/>
    </xf>
    <xf numFmtId="4" fontId="7" fillId="0" borderId="9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" fontId="9" fillId="0" borderId="8" xfId="0" applyNumberFormat="1" applyFont="1" applyFill="1" applyBorder="1" applyAlignment="1"/>
    <xf numFmtId="4" fontId="9" fillId="0" borderId="9" xfId="0" applyNumberFormat="1" applyFont="1" applyFill="1" applyBorder="1" applyAlignment="1"/>
    <xf numFmtId="4" fontId="9" fillId="0" borderId="6" xfId="0" applyNumberFormat="1" applyFont="1" applyFill="1" applyBorder="1" applyAlignment="1">
      <alignment horizontal="right"/>
    </xf>
    <xf numFmtId="0" fontId="9" fillId="0" borderId="7" xfId="0" applyFont="1" applyFill="1" applyBorder="1" applyAlignment="1">
      <alignment horizontal="right"/>
    </xf>
    <xf numFmtId="4" fontId="11" fillId="0" borderId="6" xfId="0" applyNumberFormat="1" applyFont="1" applyFill="1" applyBorder="1" applyAlignment="1"/>
    <xf numFmtId="4" fontId="11" fillId="0" borderId="7" xfId="0" applyNumberFormat="1" applyFont="1" applyFill="1" applyBorder="1" applyAlignment="1"/>
    <xf numFmtId="0" fontId="7" fillId="0" borderId="12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7" fillId="0" borderId="8" xfId="0" applyNumberFormat="1" applyFont="1" applyFill="1" applyBorder="1" applyAlignment="1"/>
    <xf numFmtId="4" fontId="7" fillId="0" borderId="9" xfId="0" applyNumberFormat="1" applyFont="1" applyFill="1" applyBorder="1" applyAlignment="1"/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0" fillId="0" borderId="13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2" fontId="0" fillId="0" borderId="8" xfId="0" applyNumberFormat="1" applyFill="1" applyBorder="1" applyAlignment="1">
      <alignment horizontal="right"/>
    </xf>
    <xf numFmtId="2" fontId="0" fillId="0" borderId="9" xfId="0" applyNumberFormat="1" applyFill="1" applyBorder="1" applyAlignment="1">
      <alignment horizontal="right"/>
    </xf>
    <xf numFmtId="4" fontId="0" fillId="0" borderId="8" xfId="0" applyNumberFormat="1" applyFill="1" applyBorder="1" applyAlignment="1">
      <alignment vertical="center"/>
    </xf>
    <xf numFmtId="4" fontId="0" fillId="0" borderId="9" xfId="0" applyNumberFormat="1" applyFill="1" applyBorder="1" applyAlignment="1">
      <alignment vertical="center"/>
    </xf>
    <xf numFmtId="4" fontId="0" fillId="0" borderId="8" xfId="0" applyNumberFormat="1" applyBorder="1" applyAlignment="1"/>
    <xf numFmtId="4" fontId="0" fillId="0" borderId="9" xfId="0" applyNumberForma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topLeftCell="A61" workbookViewId="0">
      <selection activeCell="N73" sqref="N73"/>
    </sheetView>
  </sheetViews>
  <sheetFormatPr defaultRowHeight="15"/>
  <cols>
    <col min="1" max="1" width="4.7109375" customWidth="1"/>
    <col min="2" max="2" width="8.7109375" style="15" customWidth="1"/>
    <col min="3" max="3" width="10.5703125" style="15" customWidth="1"/>
    <col min="4" max="4" width="7.5703125" style="15" customWidth="1"/>
    <col min="5" max="5" width="8.140625" style="15" customWidth="1"/>
    <col min="6" max="6" width="9.28515625" style="15" customWidth="1"/>
    <col min="7" max="7" width="13.28515625" style="15" customWidth="1"/>
    <col min="8" max="8" width="9.85546875" style="15" customWidth="1"/>
    <col min="9" max="9" width="8.28515625" style="15" customWidth="1"/>
    <col min="10" max="10" width="11.140625" style="15" customWidth="1"/>
    <col min="11" max="11" width="10.28515625" style="15" customWidth="1"/>
    <col min="12" max="12" width="0.85546875" style="15" customWidth="1"/>
  </cols>
  <sheetData>
    <row r="1" spans="1:12">
      <c r="K1" s="32" t="s">
        <v>106</v>
      </c>
    </row>
    <row r="2" spans="1:12" ht="18.7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18.75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18.75">
      <c r="A4" s="1"/>
      <c r="B4" s="69"/>
      <c r="C4" s="34" t="s">
        <v>2</v>
      </c>
      <c r="D4" s="69">
        <v>6</v>
      </c>
      <c r="E4" s="121" t="s">
        <v>74</v>
      </c>
      <c r="F4" s="121"/>
      <c r="G4" s="121"/>
      <c r="H4" s="121"/>
      <c r="I4" s="69">
        <v>2014</v>
      </c>
      <c r="J4" s="35" t="s">
        <v>22</v>
      </c>
    </row>
    <row r="6" spans="1:12" ht="15.75">
      <c r="A6" s="2" t="s">
        <v>123</v>
      </c>
      <c r="B6" s="17">
        <f>I4</f>
        <v>2014</v>
      </c>
      <c r="C6" s="15" t="s">
        <v>27</v>
      </c>
      <c r="D6" s="36" t="s">
        <v>143</v>
      </c>
      <c r="E6" s="23">
        <v>2652.4</v>
      </c>
      <c r="F6" s="15" t="s">
        <v>63</v>
      </c>
    </row>
    <row r="7" spans="1:12" ht="15.75">
      <c r="A7" s="81">
        <v>1639193.43</v>
      </c>
      <c r="B7" s="81"/>
      <c r="C7" s="37" t="s">
        <v>3</v>
      </c>
      <c r="G7" s="38">
        <f>A7-J8</f>
        <v>1329972.5499999998</v>
      </c>
      <c r="H7" s="36" t="s">
        <v>124</v>
      </c>
      <c r="I7" s="39">
        <f>(G7/A7)*100</f>
        <v>81.135790667486987</v>
      </c>
      <c r="J7" s="15" t="s">
        <v>4</v>
      </c>
    </row>
    <row r="8" spans="1:12" ht="15.75">
      <c r="A8" t="s">
        <v>73</v>
      </c>
      <c r="J8" s="38">
        <v>309220.88</v>
      </c>
      <c r="K8" s="15" t="s">
        <v>5</v>
      </c>
    </row>
    <row r="9" spans="1:12">
      <c r="A9" t="s">
        <v>72</v>
      </c>
    </row>
    <row r="10" spans="1:12">
      <c r="A10" t="s">
        <v>125</v>
      </c>
      <c r="B10" s="12">
        <v>11044.45</v>
      </c>
      <c r="C10" s="15" t="s">
        <v>10</v>
      </c>
      <c r="E10" s="58" t="s">
        <v>127</v>
      </c>
      <c r="F10" s="12">
        <v>15801.17</v>
      </c>
      <c r="G10" s="15" t="s">
        <v>10</v>
      </c>
      <c r="I10" s="22" t="s">
        <v>102</v>
      </c>
      <c r="J10" s="12">
        <v>66709.78</v>
      </c>
      <c r="K10" s="15" t="s">
        <v>10</v>
      </c>
    </row>
    <row r="11" spans="1:12">
      <c r="A11" t="s">
        <v>126</v>
      </c>
      <c r="B11" s="12">
        <v>24164.77</v>
      </c>
      <c r="C11" s="15" t="s">
        <v>10</v>
      </c>
      <c r="E11" s="58" t="s">
        <v>101</v>
      </c>
      <c r="F11" s="12">
        <v>11013.54</v>
      </c>
      <c r="G11" s="15" t="s">
        <v>10</v>
      </c>
      <c r="I11" s="40"/>
      <c r="J11" s="12"/>
    </row>
    <row r="12" spans="1:12">
      <c r="E12" s="67"/>
      <c r="F12" s="12"/>
      <c r="I12" s="67"/>
      <c r="J12" s="12"/>
    </row>
    <row r="13" spans="1:12" ht="15.75">
      <c r="A13" t="s">
        <v>29</v>
      </c>
      <c r="J13" s="12">
        <f>G14+G15+G16+G17</f>
        <v>309220.88</v>
      </c>
      <c r="K13" s="41" t="s">
        <v>30</v>
      </c>
    </row>
    <row r="14" spans="1:12">
      <c r="A14" s="3" t="s">
        <v>6</v>
      </c>
      <c r="B14" s="15" t="s">
        <v>7</v>
      </c>
      <c r="G14" s="42">
        <f>(J8*43.5/100)</f>
        <v>134511.0828</v>
      </c>
      <c r="H14" s="15" t="s">
        <v>10</v>
      </c>
    </row>
    <row r="15" spans="1:12">
      <c r="A15" s="3" t="s">
        <v>6</v>
      </c>
      <c r="B15" s="15" t="s">
        <v>8</v>
      </c>
      <c r="G15" s="42">
        <f>(J8*36.6/100)</f>
        <v>113174.84208</v>
      </c>
      <c r="H15" s="15" t="s">
        <v>10</v>
      </c>
    </row>
    <row r="16" spans="1:12">
      <c r="A16" s="3" t="s">
        <v>6</v>
      </c>
      <c r="B16" s="15" t="s">
        <v>9</v>
      </c>
      <c r="G16" s="42">
        <f>(J8*12.5/100)</f>
        <v>38652.61</v>
      </c>
      <c r="H16" s="15" t="s">
        <v>10</v>
      </c>
      <c r="K16" s="37"/>
      <c r="L16" s="43"/>
    </row>
    <row r="17" spans="1:12">
      <c r="A17" s="3" t="s">
        <v>6</v>
      </c>
      <c r="B17" s="15" t="s">
        <v>14</v>
      </c>
      <c r="G17" s="42">
        <f>(J8*7.4/100)</f>
        <v>22882.345120000002</v>
      </c>
      <c r="H17" s="15" t="s">
        <v>10</v>
      </c>
    </row>
    <row r="18" spans="1:12">
      <c r="G18" s="44"/>
    </row>
    <row r="19" spans="1:12">
      <c r="A19" s="4" t="s">
        <v>11</v>
      </c>
      <c r="G19" s="42">
        <f>E6*4.74*12</f>
        <v>150868.51199999999</v>
      </c>
      <c r="H19" s="15" t="s">
        <v>12</v>
      </c>
    </row>
    <row r="20" spans="1:12" ht="15.75" thickBot="1">
      <c r="A20" s="82">
        <f>G19*I7/100</f>
        <v>122408.36007947248</v>
      </c>
      <c r="B20" s="82"/>
      <c r="C20" s="15" t="s">
        <v>69</v>
      </c>
    </row>
    <row r="21" spans="1:12">
      <c r="A21" s="5" t="s">
        <v>2</v>
      </c>
      <c r="B21" s="127" t="s">
        <v>20</v>
      </c>
      <c r="C21" s="128"/>
      <c r="D21" s="128"/>
      <c r="E21" s="128"/>
      <c r="F21" s="128"/>
      <c r="G21" s="128"/>
      <c r="H21" s="129"/>
      <c r="I21" s="45" t="s">
        <v>18</v>
      </c>
      <c r="J21" s="46" t="s">
        <v>17</v>
      </c>
      <c r="K21" s="127" t="s">
        <v>15</v>
      </c>
      <c r="L21" s="129"/>
    </row>
    <row r="22" spans="1:12" ht="15.75" thickBot="1">
      <c r="A22" s="6" t="s">
        <v>13</v>
      </c>
      <c r="B22" s="122"/>
      <c r="C22" s="123"/>
      <c r="D22" s="123"/>
      <c r="E22" s="123"/>
      <c r="F22" s="123"/>
      <c r="G22" s="123"/>
      <c r="H22" s="124"/>
      <c r="I22" s="47" t="s">
        <v>19</v>
      </c>
      <c r="J22" s="48"/>
      <c r="K22" s="125" t="s">
        <v>16</v>
      </c>
      <c r="L22" s="126"/>
    </row>
    <row r="23" spans="1:12" ht="15.75" thickBot="1">
      <c r="A23" s="7"/>
      <c r="B23" s="130" t="s">
        <v>122</v>
      </c>
      <c r="C23" s="131"/>
      <c r="D23" s="131"/>
      <c r="E23" s="131"/>
      <c r="F23" s="131"/>
      <c r="G23" s="131"/>
      <c r="H23" s="131"/>
      <c r="I23" s="49"/>
      <c r="J23" s="49"/>
      <c r="K23" s="132">
        <v>152370.42000000001</v>
      </c>
      <c r="L23" s="133"/>
    </row>
    <row r="24" spans="1:12">
      <c r="A24" s="8">
        <v>1</v>
      </c>
      <c r="B24" s="73" t="s">
        <v>128</v>
      </c>
      <c r="C24" s="74"/>
      <c r="D24" s="74"/>
      <c r="E24" s="74"/>
      <c r="F24" s="74"/>
      <c r="G24" s="74"/>
      <c r="H24" s="74"/>
      <c r="I24" s="50" t="s">
        <v>77</v>
      </c>
      <c r="J24" s="11">
        <v>10</v>
      </c>
      <c r="K24" s="83">
        <f>45100*0.139</f>
        <v>6268.9000000000005</v>
      </c>
      <c r="L24" s="84"/>
    </row>
    <row r="25" spans="1:12">
      <c r="A25" s="8">
        <v>2</v>
      </c>
      <c r="B25" s="85" t="s">
        <v>132</v>
      </c>
      <c r="C25" s="134"/>
      <c r="D25" s="134"/>
      <c r="E25" s="134"/>
      <c r="F25" s="134"/>
      <c r="G25" s="134"/>
      <c r="H25" s="86"/>
      <c r="I25" s="50" t="s">
        <v>76</v>
      </c>
      <c r="J25" s="11">
        <v>1</v>
      </c>
      <c r="K25" s="78">
        <f>37671*0.0631</f>
        <v>2377.0401000000002</v>
      </c>
      <c r="L25" s="79"/>
    </row>
    <row r="26" spans="1:12">
      <c r="A26" s="8">
        <v>3</v>
      </c>
      <c r="B26" s="85" t="s">
        <v>90</v>
      </c>
      <c r="C26" s="134"/>
      <c r="D26" s="134"/>
      <c r="E26" s="134"/>
      <c r="F26" s="134"/>
      <c r="G26" s="134"/>
      <c r="H26" s="86"/>
      <c r="I26" s="51"/>
      <c r="J26" s="11"/>
      <c r="K26" s="83">
        <f>(8400+23043.2)*0.1085</f>
        <v>3411.5871999999999</v>
      </c>
      <c r="L26" s="84"/>
    </row>
    <row r="27" spans="1:12">
      <c r="A27" s="8">
        <v>4</v>
      </c>
      <c r="B27" s="85" t="s">
        <v>75</v>
      </c>
      <c r="C27" s="86"/>
      <c r="D27" s="86"/>
      <c r="E27" s="86"/>
      <c r="F27" s="86"/>
      <c r="G27" s="86"/>
      <c r="H27" s="86"/>
      <c r="I27" s="20" t="s">
        <v>103</v>
      </c>
      <c r="J27" s="20">
        <v>408</v>
      </c>
      <c r="K27" s="93">
        <v>8000</v>
      </c>
      <c r="L27" s="94"/>
    </row>
    <row r="28" spans="1:12">
      <c r="A28" s="8">
        <v>5</v>
      </c>
      <c r="B28" s="73" t="s">
        <v>129</v>
      </c>
      <c r="C28" s="74"/>
      <c r="D28" s="74"/>
      <c r="E28" s="74"/>
      <c r="F28" s="74"/>
      <c r="G28" s="74"/>
      <c r="H28" s="74"/>
      <c r="I28" s="50" t="s">
        <v>77</v>
      </c>
      <c r="J28" s="11">
        <v>14</v>
      </c>
      <c r="K28" s="83">
        <f>61100*0.139</f>
        <v>8492.9000000000015</v>
      </c>
      <c r="L28" s="84"/>
    </row>
    <row r="29" spans="1:12">
      <c r="A29" s="8">
        <v>6</v>
      </c>
      <c r="B29" s="73" t="s">
        <v>133</v>
      </c>
      <c r="C29" s="74"/>
      <c r="D29" s="74"/>
      <c r="E29" s="74"/>
      <c r="F29" s="74"/>
      <c r="G29" s="74"/>
      <c r="H29" s="74"/>
      <c r="I29" s="11" t="s">
        <v>76</v>
      </c>
      <c r="J29" s="11">
        <v>3</v>
      </c>
      <c r="K29" s="83">
        <v>430</v>
      </c>
      <c r="L29" s="84"/>
    </row>
    <row r="30" spans="1:12">
      <c r="A30" s="8">
        <v>7</v>
      </c>
      <c r="B30" s="85" t="s">
        <v>108</v>
      </c>
      <c r="C30" s="135"/>
      <c r="D30" s="135"/>
      <c r="E30" s="135"/>
      <c r="F30" s="135"/>
      <c r="G30" s="135"/>
      <c r="H30" s="135"/>
      <c r="I30" s="11" t="s">
        <v>76</v>
      </c>
      <c r="J30" s="11">
        <v>30</v>
      </c>
      <c r="K30" s="83">
        <f>13640*0.139</f>
        <v>1895.9600000000003</v>
      </c>
      <c r="L30" s="84"/>
    </row>
    <row r="31" spans="1:12">
      <c r="A31" s="8">
        <v>8</v>
      </c>
      <c r="B31" s="73" t="s">
        <v>109</v>
      </c>
      <c r="C31" s="74"/>
      <c r="D31" s="74"/>
      <c r="E31" s="74"/>
      <c r="F31" s="74"/>
      <c r="G31" s="74"/>
      <c r="H31" s="75"/>
      <c r="I31" s="14" t="s">
        <v>76</v>
      </c>
      <c r="J31" s="11">
        <v>3</v>
      </c>
      <c r="K31" s="83">
        <f>19200/4</f>
        <v>4800</v>
      </c>
      <c r="L31" s="84"/>
    </row>
    <row r="32" spans="1:12">
      <c r="A32" s="8">
        <v>9</v>
      </c>
      <c r="B32" s="73" t="s">
        <v>110</v>
      </c>
      <c r="C32" s="74"/>
      <c r="D32" s="74"/>
      <c r="E32" s="74"/>
      <c r="F32" s="74"/>
      <c r="G32" s="74"/>
      <c r="H32" s="74"/>
      <c r="I32" s="11" t="s">
        <v>80</v>
      </c>
      <c r="J32" s="25">
        <v>313</v>
      </c>
      <c r="K32" s="136">
        <v>2758</v>
      </c>
      <c r="L32" s="137"/>
    </row>
    <row r="33" spans="1:12">
      <c r="A33" s="8">
        <v>10</v>
      </c>
      <c r="B33" s="73" t="s">
        <v>107</v>
      </c>
      <c r="C33" s="74"/>
      <c r="D33" s="74"/>
      <c r="E33" s="74"/>
      <c r="F33" s="74"/>
      <c r="G33" s="74"/>
      <c r="H33" s="75"/>
      <c r="I33" s="11" t="s">
        <v>87</v>
      </c>
      <c r="J33" s="52">
        <v>12</v>
      </c>
      <c r="K33" s="138">
        <f>1250/2*12</f>
        <v>7500</v>
      </c>
      <c r="L33" s="139"/>
    </row>
    <row r="34" spans="1:12">
      <c r="A34" s="8">
        <v>11</v>
      </c>
      <c r="B34" s="73" t="s">
        <v>135</v>
      </c>
      <c r="C34" s="74"/>
      <c r="D34" s="74"/>
      <c r="E34" s="74"/>
      <c r="F34" s="74"/>
      <c r="G34" s="74"/>
      <c r="H34" s="75"/>
      <c r="I34" s="11" t="s">
        <v>76</v>
      </c>
      <c r="J34" s="11">
        <v>3</v>
      </c>
      <c r="K34" s="83">
        <v>257</v>
      </c>
      <c r="L34" s="84"/>
    </row>
    <row r="35" spans="1:12">
      <c r="A35" s="8">
        <v>12</v>
      </c>
      <c r="B35" s="73" t="s">
        <v>115</v>
      </c>
      <c r="C35" s="74"/>
      <c r="D35" s="74"/>
      <c r="E35" s="74"/>
      <c r="F35" s="74"/>
      <c r="G35" s="74"/>
      <c r="H35" s="75"/>
      <c r="I35" s="8" t="s">
        <v>114</v>
      </c>
      <c r="J35" s="33">
        <v>1</v>
      </c>
      <c r="K35" s="119">
        <f>3200*0.139</f>
        <v>444.80000000000007</v>
      </c>
      <c r="L35" s="120"/>
    </row>
    <row r="36" spans="1:12">
      <c r="A36" s="8">
        <v>13</v>
      </c>
      <c r="B36" s="73" t="s">
        <v>130</v>
      </c>
      <c r="C36" s="74"/>
      <c r="D36" s="74"/>
      <c r="E36" s="74"/>
      <c r="F36" s="74"/>
      <c r="G36" s="74"/>
      <c r="H36" s="75"/>
      <c r="I36" s="11" t="s">
        <v>79</v>
      </c>
      <c r="J36" s="33">
        <v>5</v>
      </c>
      <c r="K36" s="119">
        <f>6500*0.139</f>
        <v>903.50000000000011</v>
      </c>
      <c r="L36" s="120"/>
    </row>
    <row r="37" spans="1:12">
      <c r="A37" s="8">
        <v>14</v>
      </c>
      <c r="B37" s="73" t="s">
        <v>131</v>
      </c>
      <c r="C37" s="74"/>
      <c r="D37" s="74"/>
      <c r="E37" s="74"/>
      <c r="F37" s="74"/>
      <c r="G37" s="74"/>
      <c r="H37" s="75"/>
      <c r="I37" s="11" t="s">
        <v>79</v>
      </c>
      <c r="J37" s="33">
        <v>3</v>
      </c>
      <c r="K37" s="119">
        <f>2400*0.139</f>
        <v>333.6</v>
      </c>
      <c r="L37" s="120"/>
    </row>
    <row r="38" spans="1:12">
      <c r="A38" s="8">
        <v>15</v>
      </c>
      <c r="B38" s="73" t="s">
        <v>116</v>
      </c>
      <c r="C38" s="74"/>
      <c r="D38" s="74"/>
      <c r="E38" s="74"/>
      <c r="F38" s="74"/>
      <c r="G38" s="74"/>
      <c r="H38" s="74"/>
      <c r="I38" s="11" t="s">
        <v>78</v>
      </c>
      <c r="J38" s="11">
        <v>8</v>
      </c>
      <c r="K38" s="83">
        <v>6097</v>
      </c>
      <c r="L38" s="84"/>
    </row>
    <row r="39" spans="1:12">
      <c r="A39" s="8">
        <v>16</v>
      </c>
      <c r="B39" s="73" t="s">
        <v>117</v>
      </c>
      <c r="C39" s="74"/>
      <c r="D39" s="74"/>
      <c r="E39" s="74"/>
      <c r="F39" s="74"/>
      <c r="G39" s="74"/>
      <c r="H39" s="74"/>
      <c r="I39" s="8" t="s">
        <v>80</v>
      </c>
      <c r="J39" s="56">
        <v>313</v>
      </c>
      <c r="K39" s="71">
        <v>2758</v>
      </c>
      <c r="L39" s="72"/>
    </row>
    <row r="40" spans="1:12">
      <c r="A40" s="8">
        <v>17</v>
      </c>
      <c r="B40" s="73" t="s">
        <v>134</v>
      </c>
      <c r="C40" s="74"/>
      <c r="D40" s="74"/>
      <c r="E40" s="74"/>
      <c r="F40" s="74"/>
      <c r="G40" s="74"/>
      <c r="H40" s="75"/>
      <c r="I40" s="8" t="s">
        <v>76</v>
      </c>
      <c r="J40" s="8">
        <v>3</v>
      </c>
      <c r="K40" s="71">
        <v>150</v>
      </c>
      <c r="L40" s="72"/>
    </row>
    <row r="41" spans="1:12">
      <c r="A41" s="8">
        <v>18</v>
      </c>
      <c r="B41" s="85" t="s">
        <v>88</v>
      </c>
      <c r="C41" s="86"/>
      <c r="D41" s="86"/>
      <c r="E41" s="86"/>
      <c r="F41" s="86"/>
      <c r="G41" s="86"/>
      <c r="H41" s="86"/>
      <c r="I41" s="20" t="s">
        <v>76</v>
      </c>
      <c r="J41" s="63">
        <v>2</v>
      </c>
      <c r="K41" s="71">
        <f>380*2*0.5</f>
        <v>380</v>
      </c>
      <c r="L41" s="72"/>
    </row>
    <row r="42" spans="1:12">
      <c r="A42" s="8">
        <v>19</v>
      </c>
      <c r="B42" s="85" t="s">
        <v>89</v>
      </c>
      <c r="C42" s="86"/>
      <c r="D42" s="86"/>
      <c r="E42" s="86"/>
      <c r="F42" s="86"/>
      <c r="G42" s="86"/>
      <c r="H42" s="86"/>
      <c r="I42" s="20" t="s">
        <v>76</v>
      </c>
      <c r="J42" s="63">
        <v>2</v>
      </c>
      <c r="K42" s="76">
        <f>250*2*0.5</f>
        <v>250</v>
      </c>
      <c r="L42" s="77"/>
    </row>
    <row r="43" spans="1:12">
      <c r="A43" s="8">
        <v>20</v>
      </c>
      <c r="B43" s="65" t="s">
        <v>142</v>
      </c>
      <c r="C43" s="66"/>
      <c r="D43" s="66"/>
      <c r="E43" s="66"/>
      <c r="F43" s="66"/>
      <c r="G43" s="66"/>
      <c r="H43" s="66"/>
      <c r="I43" s="20" t="s">
        <v>78</v>
      </c>
      <c r="J43" s="63">
        <v>60</v>
      </c>
      <c r="K43" s="76">
        <v>15626.17</v>
      </c>
      <c r="L43" s="77"/>
    </row>
    <row r="44" spans="1:12">
      <c r="A44" s="8">
        <v>21</v>
      </c>
      <c r="B44" s="73" t="s">
        <v>118</v>
      </c>
      <c r="C44" s="74"/>
      <c r="D44" s="74"/>
      <c r="E44" s="74"/>
      <c r="F44" s="74"/>
      <c r="G44" s="74"/>
      <c r="H44" s="74"/>
      <c r="I44" s="11" t="s">
        <v>76</v>
      </c>
      <c r="J44" s="11">
        <v>1</v>
      </c>
      <c r="K44" s="83">
        <f>11100+6000</f>
        <v>17100</v>
      </c>
      <c r="L44" s="84"/>
    </row>
    <row r="45" spans="1:12">
      <c r="A45" s="8">
        <v>22</v>
      </c>
      <c r="B45" s="73" t="s">
        <v>119</v>
      </c>
      <c r="C45" s="74"/>
      <c r="D45" s="74"/>
      <c r="E45" s="74"/>
      <c r="F45" s="74"/>
      <c r="G45" s="74"/>
      <c r="H45" s="74"/>
      <c r="I45" s="8" t="s">
        <v>120</v>
      </c>
      <c r="J45" s="63" t="s">
        <v>120</v>
      </c>
      <c r="K45" s="140">
        <v>5000</v>
      </c>
      <c r="L45" s="141"/>
    </row>
    <row r="46" spans="1:12">
      <c r="A46" s="8">
        <v>23</v>
      </c>
      <c r="B46" s="73" t="s">
        <v>121</v>
      </c>
      <c r="C46" s="74"/>
      <c r="D46" s="74"/>
      <c r="E46" s="74"/>
      <c r="F46" s="74"/>
      <c r="G46" s="74"/>
      <c r="H46" s="75"/>
      <c r="I46" s="8" t="s">
        <v>76</v>
      </c>
      <c r="J46" s="57">
        <v>1</v>
      </c>
      <c r="K46" s="91">
        <v>6500</v>
      </c>
      <c r="L46" s="92"/>
    </row>
    <row r="47" spans="1:12">
      <c r="A47" s="8">
        <v>24</v>
      </c>
      <c r="B47" s="73" t="s">
        <v>136</v>
      </c>
      <c r="C47" s="74"/>
      <c r="D47" s="74"/>
      <c r="E47" s="74"/>
      <c r="F47" s="74"/>
      <c r="G47" s="74"/>
      <c r="H47" s="74"/>
      <c r="I47" s="11" t="s">
        <v>76</v>
      </c>
      <c r="J47" s="11">
        <v>10</v>
      </c>
      <c r="K47" s="83">
        <f>4806+7000</f>
        <v>11806</v>
      </c>
      <c r="L47" s="84"/>
    </row>
    <row r="48" spans="1:12">
      <c r="A48" s="8">
        <v>25</v>
      </c>
      <c r="B48" s="73" t="s">
        <v>86</v>
      </c>
      <c r="C48" s="74"/>
      <c r="D48" s="74"/>
      <c r="E48" s="74"/>
      <c r="F48" s="74"/>
      <c r="G48" s="74"/>
      <c r="H48" s="75"/>
      <c r="I48" s="11" t="s">
        <v>76</v>
      </c>
      <c r="J48" s="8">
        <v>1</v>
      </c>
      <c r="K48" s="76">
        <f>20298/9</f>
        <v>2255.3333333333335</v>
      </c>
      <c r="L48" s="77"/>
    </row>
    <row r="49" spans="1:12">
      <c r="A49" s="20"/>
      <c r="B49" s="73" t="s">
        <v>111</v>
      </c>
      <c r="C49" s="74"/>
      <c r="D49" s="74"/>
      <c r="E49" s="74"/>
      <c r="F49" s="74"/>
      <c r="G49" s="74"/>
      <c r="H49" s="74"/>
      <c r="I49" s="20"/>
      <c r="J49" s="68"/>
      <c r="K49" s="106">
        <f>SUM(K24:L48)</f>
        <v>115795.79063333334</v>
      </c>
      <c r="L49" s="107"/>
    </row>
    <row r="50" spans="1:12">
      <c r="A50" s="20"/>
      <c r="B50" s="73" t="s">
        <v>144</v>
      </c>
      <c r="C50" s="74"/>
      <c r="D50" s="74"/>
      <c r="E50" s="74"/>
      <c r="F50" s="74"/>
      <c r="G50" s="74"/>
      <c r="H50" s="74"/>
      <c r="I50" s="20"/>
      <c r="J50" s="68"/>
      <c r="K50" s="117">
        <f>K49*0.14</f>
        <v>16211.410688666669</v>
      </c>
      <c r="L50" s="118"/>
    </row>
    <row r="51" spans="1:12" ht="15.75" thickBot="1">
      <c r="A51" s="20"/>
      <c r="B51" s="15" t="s">
        <v>112</v>
      </c>
      <c r="I51" s="26"/>
      <c r="J51" s="21"/>
      <c r="K51" s="108">
        <f>SUM(K49:L50)</f>
        <v>132007.20132200001</v>
      </c>
      <c r="L51" s="109"/>
    </row>
    <row r="52" spans="1:12" ht="17.25" customHeight="1" thickBot="1">
      <c r="A52" s="27"/>
      <c r="B52" s="28" t="s">
        <v>113</v>
      </c>
      <c r="C52" s="29"/>
      <c r="D52" s="29"/>
      <c r="E52" s="29"/>
      <c r="F52" s="29"/>
      <c r="G52" s="29"/>
      <c r="H52" s="30"/>
      <c r="I52" s="27"/>
      <c r="J52" s="27"/>
      <c r="K52" s="110">
        <f>K51+K23</f>
        <v>284377.62132200005</v>
      </c>
      <c r="L52" s="111"/>
    </row>
    <row r="53" spans="1:12" ht="18.75" customHeight="1">
      <c r="A53" t="s">
        <v>21</v>
      </c>
    </row>
    <row r="54" spans="1:12">
      <c r="A54" t="s">
        <v>23</v>
      </c>
      <c r="D54" s="17">
        <f>I4</f>
        <v>2014</v>
      </c>
      <c r="E54" s="15" t="s">
        <v>24</v>
      </c>
      <c r="G54" s="53">
        <f>K52-G19</f>
        <v>133509.10932200006</v>
      </c>
      <c r="H54" s="15" t="s">
        <v>25</v>
      </c>
    </row>
    <row r="55" spans="1:12" ht="24" customHeight="1" thickBot="1">
      <c r="A55" t="s">
        <v>26</v>
      </c>
      <c r="B55" s="17">
        <f>I4</f>
        <v>2014</v>
      </c>
      <c r="C55" s="15" t="s">
        <v>28</v>
      </c>
    </row>
    <row r="56" spans="1:12">
      <c r="A56" s="18" t="s">
        <v>2</v>
      </c>
      <c r="B56" s="114" t="s">
        <v>37</v>
      </c>
      <c r="C56" s="115"/>
      <c r="D56" s="115"/>
      <c r="E56" s="115"/>
      <c r="F56" s="114" t="s">
        <v>38</v>
      </c>
      <c r="G56" s="115"/>
      <c r="H56" s="116"/>
      <c r="I56" s="114" t="s">
        <v>39</v>
      </c>
      <c r="J56" s="115"/>
      <c r="K56" s="115"/>
      <c r="L56" s="116"/>
    </row>
    <row r="57" spans="1:12" ht="15.75" thickBot="1">
      <c r="A57" s="19"/>
      <c r="B57" s="98"/>
      <c r="C57" s="99"/>
      <c r="D57" s="99"/>
      <c r="E57" s="99"/>
      <c r="F57" s="98"/>
      <c r="G57" s="99"/>
      <c r="H57" s="100"/>
      <c r="I57" s="98" t="s">
        <v>40</v>
      </c>
      <c r="J57" s="99"/>
      <c r="K57" s="99"/>
      <c r="L57" s="100"/>
    </row>
    <row r="58" spans="1:12">
      <c r="A58" s="24" t="s">
        <v>31</v>
      </c>
      <c r="B58" s="101" t="s">
        <v>41</v>
      </c>
      <c r="C58" s="101"/>
      <c r="D58" s="101"/>
      <c r="E58" s="102"/>
      <c r="F58" s="103" t="s">
        <v>104</v>
      </c>
      <c r="G58" s="104"/>
      <c r="H58" s="105"/>
      <c r="I58" s="103" t="s">
        <v>91</v>
      </c>
      <c r="J58" s="104"/>
      <c r="K58" s="104"/>
      <c r="L58" s="105"/>
    </row>
    <row r="59" spans="1:12">
      <c r="A59" s="20" t="s">
        <v>32</v>
      </c>
      <c r="B59" s="86" t="s">
        <v>42</v>
      </c>
      <c r="C59" s="86"/>
      <c r="D59" s="86"/>
      <c r="E59" s="90"/>
      <c r="F59" s="95" t="s">
        <v>105</v>
      </c>
      <c r="G59" s="96"/>
      <c r="H59" s="97"/>
      <c r="I59" s="95" t="s">
        <v>46</v>
      </c>
      <c r="J59" s="96"/>
      <c r="K59" s="96"/>
      <c r="L59" s="97"/>
    </row>
    <row r="60" spans="1:12">
      <c r="A60" s="20" t="s">
        <v>33</v>
      </c>
      <c r="B60" s="85" t="s">
        <v>92</v>
      </c>
      <c r="C60" s="86"/>
      <c r="D60" s="86"/>
      <c r="E60" s="90"/>
      <c r="F60" s="95" t="s">
        <v>93</v>
      </c>
      <c r="G60" s="96"/>
      <c r="H60" s="97"/>
      <c r="I60" s="95" t="s">
        <v>94</v>
      </c>
      <c r="J60" s="96"/>
      <c r="K60" s="96"/>
      <c r="L60" s="97"/>
    </row>
    <row r="61" spans="1:12">
      <c r="A61" s="20" t="s">
        <v>34</v>
      </c>
      <c r="B61" s="86" t="s">
        <v>43</v>
      </c>
      <c r="C61" s="86"/>
      <c r="D61" s="86"/>
      <c r="E61" s="90"/>
      <c r="F61" s="95" t="s">
        <v>95</v>
      </c>
      <c r="G61" s="96"/>
      <c r="H61" s="97"/>
      <c r="I61" s="95" t="s">
        <v>96</v>
      </c>
      <c r="J61" s="96"/>
      <c r="K61" s="96"/>
      <c r="L61" s="97"/>
    </row>
    <row r="62" spans="1:12">
      <c r="A62" s="20" t="s">
        <v>35</v>
      </c>
      <c r="B62" s="86" t="s">
        <v>44</v>
      </c>
      <c r="C62" s="86"/>
      <c r="D62" s="86"/>
      <c r="E62" s="90"/>
      <c r="F62" s="95" t="s">
        <v>97</v>
      </c>
      <c r="G62" s="96"/>
      <c r="H62" s="97"/>
      <c r="I62" s="95" t="s">
        <v>98</v>
      </c>
      <c r="J62" s="96"/>
      <c r="K62" s="96"/>
      <c r="L62" s="97"/>
    </row>
    <row r="63" spans="1:12" ht="15.75" thickBot="1">
      <c r="A63" s="31" t="s">
        <v>36</v>
      </c>
      <c r="B63" s="112" t="s">
        <v>45</v>
      </c>
      <c r="C63" s="112"/>
      <c r="D63" s="112"/>
      <c r="E63" s="113"/>
      <c r="F63" s="87" t="s">
        <v>99</v>
      </c>
      <c r="G63" s="88"/>
      <c r="H63" s="89"/>
      <c r="I63" s="87" t="s">
        <v>100</v>
      </c>
      <c r="J63" s="88"/>
      <c r="K63" s="88"/>
      <c r="L63" s="89"/>
    </row>
    <row r="64" spans="1:12">
      <c r="A64" s="9" t="s">
        <v>49</v>
      </c>
      <c r="B64" s="17">
        <f>I4</f>
        <v>2014</v>
      </c>
      <c r="C64" s="15" t="s">
        <v>50</v>
      </c>
    </row>
    <row r="65" spans="1:12">
      <c r="A65" s="64" t="s">
        <v>81</v>
      </c>
    </row>
    <row r="66" spans="1:12">
      <c r="A66" s="64" t="s">
        <v>47</v>
      </c>
      <c r="F66" s="59">
        <f>H86</f>
        <v>17.955722783202635</v>
      </c>
      <c r="G66" s="15" t="s">
        <v>48</v>
      </c>
    </row>
    <row r="67" spans="1:12">
      <c r="A67" s="64" t="s">
        <v>82</v>
      </c>
    </row>
    <row r="68" spans="1:12">
      <c r="A68" s="64" t="s">
        <v>83</v>
      </c>
    </row>
    <row r="69" spans="1:12">
      <c r="A69" s="64" t="s">
        <v>84</v>
      </c>
    </row>
    <row r="70" spans="1:12">
      <c r="A70" s="64" t="s">
        <v>85</v>
      </c>
    </row>
    <row r="71" spans="1:12">
      <c r="A71" s="64" t="s">
        <v>51</v>
      </c>
      <c r="B71" s="17">
        <f>I4+1</f>
        <v>2015</v>
      </c>
      <c r="C71" s="15" t="s">
        <v>52</v>
      </c>
    </row>
    <row r="72" spans="1:12">
      <c r="A72" s="64" t="s">
        <v>53</v>
      </c>
    </row>
    <row r="73" spans="1:12">
      <c r="A73" s="64" t="s">
        <v>54</v>
      </c>
      <c r="J73" s="12">
        <v>15000</v>
      </c>
      <c r="K73" s="15" t="s">
        <v>10</v>
      </c>
    </row>
    <row r="74" spans="1:12">
      <c r="A74" s="70" t="s">
        <v>71</v>
      </c>
      <c r="B74" s="70"/>
      <c r="C74" s="70"/>
      <c r="D74" s="70"/>
      <c r="E74" s="70"/>
      <c r="J74" s="12">
        <v>10000</v>
      </c>
      <c r="K74" s="15" t="s">
        <v>10</v>
      </c>
    </row>
    <row r="75" spans="1:12">
      <c r="A75" s="64" t="s">
        <v>55</v>
      </c>
      <c r="J75" s="12">
        <v>1500</v>
      </c>
      <c r="K75" s="15" t="s">
        <v>10</v>
      </c>
    </row>
    <row r="76" spans="1:12">
      <c r="A76" s="64" t="s">
        <v>70</v>
      </c>
      <c r="J76" s="12">
        <v>15000</v>
      </c>
      <c r="K76" s="15" t="s">
        <v>10</v>
      </c>
    </row>
    <row r="77" spans="1:12">
      <c r="A77" s="64" t="s">
        <v>56</v>
      </c>
      <c r="J77" s="12">
        <v>8000</v>
      </c>
      <c r="K77" s="15" t="s">
        <v>10</v>
      </c>
    </row>
    <row r="78" spans="1:12">
      <c r="A78" s="64" t="s">
        <v>57</v>
      </c>
      <c r="J78" s="12">
        <v>8000</v>
      </c>
      <c r="K78" s="15" t="s">
        <v>10</v>
      </c>
    </row>
    <row r="79" spans="1:12">
      <c r="A79" s="64" t="s">
        <v>137</v>
      </c>
      <c r="I79"/>
      <c r="J79" s="12">
        <v>100000</v>
      </c>
      <c r="K79" t="s">
        <v>10</v>
      </c>
      <c r="L79"/>
    </row>
    <row r="80" spans="1:12">
      <c r="A80" s="64" t="s">
        <v>138</v>
      </c>
      <c r="B80" s="13"/>
      <c r="C80" s="13"/>
      <c r="I80"/>
      <c r="J80" s="12">
        <v>20000</v>
      </c>
      <c r="K80" t="s">
        <v>10</v>
      </c>
      <c r="L80"/>
    </row>
    <row r="81" spans="1:12">
      <c r="A81" s="64" t="s">
        <v>139</v>
      </c>
      <c r="I81"/>
      <c r="J81" s="16">
        <v>250000</v>
      </c>
      <c r="K81" t="s">
        <v>10</v>
      </c>
      <c r="L81"/>
    </row>
    <row r="82" spans="1:12" ht="15.75">
      <c r="A82" s="74" t="s">
        <v>140</v>
      </c>
      <c r="B82" s="74"/>
      <c r="C82" s="74"/>
      <c r="D82" s="74"/>
      <c r="E82" s="74"/>
      <c r="F82" s="74"/>
      <c r="G82" s="74"/>
      <c r="H82" s="60"/>
      <c r="I82" s="13"/>
      <c r="J82" s="61">
        <v>1500</v>
      </c>
      <c r="K82" s="15" t="s">
        <v>10</v>
      </c>
      <c r="L82" s="62"/>
    </row>
    <row r="83" spans="1:12">
      <c r="A83" s="66" t="s">
        <v>141</v>
      </c>
      <c r="B83" s="21"/>
      <c r="C83" s="21"/>
      <c r="D83" s="21"/>
      <c r="E83" s="21"/>
      <c r="F83" s="21"/>
      <c r="G83" s="21"/>
      <c r="H83" s="21"/>
      <c r="J83" s="12">
        <v>9000</v>
      </c>
      <c r="K83" s="15" t="s">
        <v>10</v>
      </c>
      <c r="L83"/>
    </row>
    <row r="84" spans="1:12">
      <c r="A84" s="10" t="s">
        <v>58</v>
      </c>
      <c r="J84" s="42">
        <f>SUM(J73:J83)</f>
        <v>438000</v>
      </c>
      <c r="K84" s="54" t="s">
        <v>59</v>
      </c>
    </row>
    <row r="85" spans="1:12">
      <c r="A85" s="64" t="s">
        <v>60</v>
      </c>
      <c r="H85" s="17">
        <f>I4</f>
        <v>2014</v>
      </c>
      <c r="I85" s="15" t="s">
        <v>68</v>
      </c>
      <c r="K85" s="42">
        <f>G54</f>
        <v>133509.10932200006</v>
      </c>
    </row>
    <row r="86" spans="1:12">
      <c r="A86" s="64" t="s">
        <v>61</v>
      </c>
      <c r="C86" s="53">
        <f>J84+K85</f>
        <v>571509.10932200006</v>
      </c>
      <c r="D86" s="17" t="s">
        <v>62</v>
      </c>
      <c r="E86" s="55">
        <f>I4+1</f>
        <v>2015</v>
      </c>
      <c r="F86" s="15" t="s">
        <v>64</v>
      </c>
      <c r="H86" s="39">
        <f>C86/(E6*12)</f>
        <v>17.955722783202635</v>
      </c>
      <c r="I86" s="15" t="s">
        <v>65</v>
      </c>
    </row>
    <row r="88" spans="1:12" ht="33.75" customHeight="1">
      <c r="B88" s="15" t="s">
        <v>66</v>
      </c>
    </row>
    <row r="89" spans="1:12">
      <c r="B89" s="15" t="s">
        <v>38</v>
      </c>
      <c r="I89" s="15" t="s">
        <v>67</v>
      </c>
    </row>
    <row r="90" spans="1:12">
      <c r="K90" s="32" t="s">
        <v>106</v>
      </c>
    </row>
  </sheetData>
  <mergeCells count="92">
    <mergeCell ref="A74:E74"/>
    <mergeCell ref="B62:E62"/>
    <mergeCell ref="F62:H62"/>
    <mergeCell ref="I62:L62"/>
    <mergeCell ref="B63:E63"/>
    <mergeCell ref="F63:H63"/>
    <mergeCell ref="I63:L63"/>
    <mergeCell ref="B60:E60"/>
    <mergeCell ref="F60:H60"/>
    <mergeCell ref="I60:L60"/>
    <mergeCell ref="B61:E61"/>
    <mergeCell ref="F61:H61"/>
    <mergeCell ref="I61:L61"/>
    <mergeCell ref="K52:L52"/>
    <mergeCell ref="B56:E56"/>
    <mergeCell ref="F56:H56"/>
    <mergeCell ref="I56:L56"/>
    <mergeCell ref="B59:E59"/>
    <mergeCell ref="F59:H59"/>
    <mergeCell ref="I59:L59"/>
    <mergeCell ref="B57:E57"/>
    <mergeCell ref="F57:H57"/>
    <mergeCell ref="I57:L57"/>
    <mergeCell ref="B58:E58"/>
    <mergeCell ref="F58:H58"/>
    <mergeCell ref="I58:L58"/>
    <mergeCell ref="B49:H49"/>
    <mergeCell ref="K49:L49"/>
    <mergeCell ref="B50:H50"/>
    <mergeCell ref="K50:L50"/>
    <mergeCell ref="K51:L51"/>
    <mergeCell ref="B46:H46"/>
    <mergeCell ref="K46:L46"/>
    <mergeCell ref="B47:H47"/>
    <mergeCell ref="K47:L47"/>
    <mergeCell ref="B48:H48"/>
    <mergeCell ref="K48:L48"/>
    <mergeCell ref="B42:H42"/>
    <mergeCell ref="K42:L42"/>
    <mergeCell ref="B44:H44"/>
    <mergeCell ref="K44:L44"/>
    <mergeCell ref="B45:H45"/>
    <mergeCell ref="K45:L45"/>
    <mergeCell ref="K43:L43"/>
    <mergeCell ref="B39:H39"/>
    <mergeCell ref="K39:L39"/>
    <mergeCell ref="K40:L40"/>
    <mergeCell ref="B41:H41"/>
    <mergeCell ref="K41:L41"/>
    <mergeCell ref="B40:H40"/>
    <mergeCell ref="B32:H32"/>
    <mergeCell ref="K32:L32"/>
    <mergeCell ref="B33:H33"/>
    <mergeCell ref="K33:L33"/>
    <mergeCell ref="B38:H38"/>
    <mergeCell ref="K38:L38"/>
    <mergeCell ref="B36:H36"/>
    <mergeCell ref="K36:L36"/>
    <mergeCell ref="B37:H37"/>
    <mergeCell ref="K37:L37"/>
    <mergeCell ref="B34:H34"/>
    <mergeCell ref="K34:L34"/>
    <mergeCell ref="B35:H35"/>
    <mergeCell ref="K35:L35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E4:H4"/>
    <mergeCell ref="A82:G82"/>
    <mergeCell ref="B22:H22"/>
    <mergeCell ref="K22:L22"/>
    <mergeCell ref="A2:L2"/>
    <mergeCell ref="A3:L3"/>
    <mergeCell ref="A7:B7"/>
    <mergeCell ref="A20:B20"/>
    <mergeCell ref="B21:H21"/>
    <mergeCell ref="K21:L21"/>
    <mergeCell ref="B23:H23"/>
    <mergeCell ref="K23:L23"/>
    <mergeCell ref="B24:H24"/>
    <mergeCell ref="K24:L24"/>
    <mergeCell ref="B31:H31"/>
    <mergeCell ref="K31:L31"/>
  </mergeCells>
  <pageMargins left="0.19685039370078741" right="0.11811023622047245" top="0.44" bottom="0.4" header="0.16" footer="0.16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2015-04-17T01:26:21Z</dcterms:modified>
</cp:coreProperties>
</file>