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7" i="1"/>
  <c r="G16"/>
  <c r="G15"/>
  <c r="G14"/>
  <c r="E98"/>
  <c r="H97"/>
  <c r="J96"/>
  <c r="B86"/>
  <c r="B67"/>
  <c r="D66"/>
  <c r="K60"/>
  <c r="K59"/>
  <c r="K57"/>
  <c r="K56"/>
  <c r="K54"/>
  <c r="K53"/>
  <c r="K52"/>
  <c r="K51"/>
  <c r="K50"/>
  <c r="K49"/>
  <c r="K48"/>
  <c r="K47"/>
  <c r="K46"/>
  <c r="K45"/>
  <c r="K44"/>
  <c r="K42"/>
  <c r="K41"/>
  <c r="K40"/>
  <c r="K36"/>
  <c r="K35"/>
  <c r="K34"/>
  <c r="K32"/>
  <c r="K61" s="1"/>
  <c r="K26"/>
  <c r="G19"/>
  <c r="J13"/>
  <c r="G7"/>
  <c r="I7" s="1"/>
  <c r="A20" s="1"/>
  <c r="B6"/>
  <c r="K62" l="1"/>
  <c r="K63" s="1"/>
  <c r="K64" s="1"/>
  <c r="G66" s="1"/>
  <c r="K97" s="1"/>
  <c r="C98" s="1"/>
  <c r="H98" l="1"/>
  <c r="F79" s="1"/>
</calcChain>
</file>

<file path=xl/sharedStrings.xml><?xml version="1.0" encoding="utf-8"?>
<sst xmlns="http://schemas.openxmlformats.org/spreadsheetml/2006/main" count="214" uniqueCount="158">
  <si>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</si>
  <si>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</si>
  <si>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</si>
  <si>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ул. Мамина - Сибиряка    за </t>
  </si>
  <si>
    <t>год.</t>
  </si>
  <si>
    <t xml:space="preserve">1.   В </t>
  </si>
  <si>
    <t>г.   по дому</t>
  </si>
  <si>
    <t xml:space="preserve"> (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</si>
  <si>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</si>
  <si>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</si>
  <si>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</si>
  <si>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</si>
  <si>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</si>
  <si>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</si>
  <si>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</si>
  <si>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3 </t>
    </r>
    <r>
      <rPr>
        <sz val="11"/>
        <rFont val="Calibri"/>
        <family val="2"/>
        <charset val="204"/>
        <scheme val="minor"/>
      </rPr>
      <t xml:space="preserve">-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</si>
  <si>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</si>
  <si>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9 -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</si>
  <si>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32 -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</si>
  <si>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6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</si>
  <si>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19 -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</si>
  <si>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36 -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</si>
  <si>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7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</si>
  <si>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22 -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</si>
  <si>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38 -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</si>
  <si>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</si>
  <si>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</si>
  <si>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</si>
  <si>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</si>
  <si>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</si>
  <si>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</si>
  <si>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</si>
  <si>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</si>
  <si>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</si>
  <si>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</si>
  <si>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</si>
  <si>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</si>
  <si>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</si>
  <si>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</si>
  <si>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</si>
  <si>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</si>
  <si>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</si>
  <si>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</si>
  <si>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Аварийная замена компенсатора ХВС и ГВС ø28 в кв.13</t>
  </si>
  <si>
    <t>шт.</t>
  </si>
  <si>
    <t>Изготовление переносные ограждения</t>
  </si>
  <si>
    <t>Аварийная чистка канализации КК - 42,43 от 24.01.13 (13,9%)</t>
  </si>
  <si>
    <t>Комната для уборщицы под лестницей</t>
  </si>
  <si>
    <t>Установка водослива.</t>
  </si>
  <si>
    <t>Авар.замена компенсаторов на стояках ХВСи гвс ø22 в кв.23</t>
  </si>
  <si>
    <t>Уборка снега с кровли</t>
  </si>
  <si>
    <r>
      <t>м</t>
    </r>
    <r>
      <rPr>
        <sz val="11"/>
        <rFont val="Calibri"/>
        <family val="2"/>
        <charset val="204"/>
      </rPr>
      <t>²</t>
    </r>
  </si>
  <si>
    <t>Доска для объявлений в подъезде.</t>
  </si>
  <si>
    <t>Вывоз снега с  придомовой територии в феврале</t>
  </si>
  <si>
    <t>м/час</t>
  </si>
  <si>
    <t>Тех. обслуживание лифта.</t>
  </si>
  <si>
    <t xml:space="preserve">Изготовление и монтаж ограждения </t>
  </si>
  <si>
    <t>м</t>
  </si>
  <si>
    <t>Благоустройство территории (чернозем)7,6%</t>
  </si>
  <si>
    <t>т.</t>
  </si>
  <si>
    <t>Благоустройство территории (песок)7,6%</t>
  </si>
  <si>
    <t>Генеральная уборка в мае</t>
  </si>
  <si>
    <t>Замена компенсатора на стояке ГВС ø 28 в кв. 13</t>
  </si>
  <si>
    <t>Замена компенсатора на стояке ГВС ø 22 в кв. 23</t>
  </si>
  <si>
    <t xml:space="preserve">Уборка строительного и бытового мусора на территории. </t>
  </si>
  <si>
    <r>
      <t>м</t>
    </r>
    <r>
      <rPr>
        <sz val="11"/>
        <rFont val="Calibri"/>
        <family val="2"/>
        <charset val="204"/>
      </rPr>
      <t>³</t>
    </r>
  </si>
  <si>
    <t>Замена манометров в ИТП (50%).</t>
  </si>
  <si>
    <t>Замена термометров в ИТП (50%).</t>
  </si>
  <si>
    <t>Окраска дверей мусоропровода за 1 раз.</t>
  </si>
  <si>
    <t>Изготовление и установка детской качели на детской площадке (13,8%)</t>
  </si>
  <si>
    <t>Бетонирование площадки для лестничного перехода между домами  №6 и №8.</t>
  </si>
  <si>
    <t>Окраска малых форм на детской плдощадке(13,8%).</t>
  </si>
  <si>
    <t>Ремонт освещения: замена светильников в подъезде и над подъездом</t>
  </si>
  <si>
    <t>Генеральная уборка в сентябре.</t>
  </si>
  <si>
    <t xml:space="preserve">Замена аварийного насоса ГВС (50%). </t>
  </si>
  <si>
    <t>Монтаж доводчика на двери.</t>
  </si>
  <si>
    <t>Прочистка, промывка канализации КК-9,КК-10 (13,8%)</t>
  </si>
  <si>
    <t>Модернизация системы видеонаблюдения.</t>
  </si>
  <si>
    <t>Замена счетчика холодной воды (24,47%).</t>
  </si>
  <si>
    <t>Инструкция в лифт "Правила пользования лифтом".</t>
  </si>
  <si>
    <t>Монтаж информационной доски для объявлений в подъезде.</t>
  </si>
  <si>
    <t>Монтаж охранной сигнализации в ИТП (50%).</t>
  </si>
  <si>
    <t>Замена фильтра в ИТП (50%).</t>
  </si>
  <si>
    <t>Ежегодное  тех. освидетельствование лифта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</si>
  <si>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</si>
  <si>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</si>
  <si>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</si>
  <si>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</si>
  <si>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</si>
  <si>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</si>
  <si>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</si>
  <si>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</si>
  <si>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</si>
  <si>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</si>
  <si>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</si>
  <si>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</si>
  <si>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</si>
  <si>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</si>
  <si>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</si>
  <si>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</si>
  <si>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</si>
  <si>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</si>
  <si>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</si>
  <si>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</si>
  <si>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</si>
  <si>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</si>
  <si>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</si>
  <si>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</si>
  <si>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</si>
  <si>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</si>
  <si>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</si>
  <si>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</si>
  <si>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</si>
  <si>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</si>
  <si>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</si>
  <si>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</si>
  <si>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</si>
  <si>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</si>
  <si>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</si>
  <si>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</si>
  <si>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</si>
  <si>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</si>
  <si>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</si>
  <si>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</si>
  <si>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</si>
  <si>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</si>
  <si>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</si>
  <si>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</si>
  <si>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</si>
  <si>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</si>
  <si>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</si>
  <si>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</si>
  <si>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</si>
  <si>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</si>
  <si>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</si>
  <si>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</si>
  <si>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</si>
  <si>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</si>
  <si>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</si>
  <si>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</si>
  <si>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</si>
  <si>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</si>
  <si>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</si>
  <si>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</si>
  <si>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</si>
  <si>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</si>
  <si>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</si>
  <si>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</si>
  <si>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</si>
  <si>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</si>
  <si>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</si>
  <si>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</si>
  <si>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</si>
  <si>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</si>
  <si>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</si>
  <si>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</si>
  <si>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</si>
  <si>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2014г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</si>
</sst>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4" fontId="6" fillId="0" borderId="0" xfId="0" applyNumberFormat="1" applyFont="1" applyFill="1"/>
    <xf numFmtId="4" fontId="2" fillId="0" borderId="0" xfId="0" applyNumberFormat="1" applyFont="1" applyFill="1" applyAlignment="1"/>
    <xf numFmtId="4" fontId="8" fillId="0" borderId="0" xfId="0" applyNumberFormat="1" applyFont="1" applyFill="1"/>
    <xf numFmtId="2" fontId="6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/>
    <xf numFmtId="4" fontId="3" fillId="0" borderId="0" xfId="0" applyNumberFormat="1" applyFont="1" applyFill="1"/>
    <xf numFmtId="0" fontId="7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2" fillId="0" borderId="9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2" fillId="0" borderId="5" xfId="0" applyFont="1" applyFill="1" applyBorder="1"/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12" xfId="0" applyFont="1" applyFill="1" applyBorder="1" applyAlignment="1"/>
    <xf numFmtId="4" fontId="6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2" fontId="2" fillId="0" borderId="0" xfId="0" applyNumberFormat="1" applyFont="1" applyFill="1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/>
    <xf numFmtId="0" fontId="0" fillId="0" borderId="0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1" fontId="2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4" fontId="6" fillId="0" borderId="10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4" fontId="2" fillId="0" borderId="14" xfId="0" applyNumberFormat="1" applyFont="1" applyFill="1" applyBorder="1" applyAlignment="1">
      <alignment horizontal="right"/>
    </xf>
    <xf numFmtId="4" fontId="2" fillId="0" borderId="15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" fontId="2" fillId="0" borderId="14" xfId="0" applyNumberFormat="1" applyFont="1" applyFill="1" applyBorder="1" applyAlignment="1">
      <alignment horizontal="right" vertical="center"/>
    </xf>
    <xf numFmtId="4" fontId="2" fillId="0" borderId="15" xfId="0" applyNumberFormat="1" applyFont="1" applyFill="1" applyBorder="1" applyAlignment="1">
      <alignment horizontal="right" vertical="center"/>
    </xf>
    <xf numFmtId="4" fontId="6" fillId="0" borderId="14" xfId="0" applyNumberFormat="1" applyFont="1" applyFill="1" applyBorder="1" applyAlignment="1"/>
    <xf numFmtId="4" fontId="6" fillId="0" borderId="15" xfId="0" applyNumberFormat="1" applyFont="1" applyFill="1" applyBorder="1" applyAlignment="1"/>
    <xf numFmtId="4" fontId="2" fillId="0" borderId="14" xfId="0" applyNumberFormat="1" applyFont="1" applyFill="1" applyBorder="1" applyAlignment="1"/>
    <xf numFmtId="4" fontId="2" fillId="0" borderId="15" xfId="0" applyNumberFormat="1" applyFont="1" applyFill="1" applyBorder="1" applyAlignment="1"/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4" fontId="8" fillId="0" borderId="6" xfId="0" applyNumberFormat="1" applyFont="1" applyFill="1" applyBorder="1" applyAlignment="1"/>
    <xf numFmtId="4" fontId="8" fillId="0" borderId="8" xfId="0" applyNumberFormat="1" applyFont="1" applyFill="1" applyBorder="1" applyAlignment="1"/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1"/>
  <sheetViews>
    <sheetView tabSelected="1" topLeftCell="A70" workbookViewId="0">
      <selection activeCell="P84" sqref="P84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8.85546875" style="1" customWidth="1"/>
    <col min="7" max="7" width="13" style="1" customWidth="1"/>
    <col min="8" max="8" width="14" style="1" customWidth="1"/>
    <col min="9" max="9" width="9" style="1" customWidth="1"/>
    <col min="10" max="10" width="11.7109375" style="1" customWidth="1"/>
    <col min="11" max="11" width="10.28515625" style="1" customWidth="1"/>
    <col min="12" max="12" width="3.28515625" style="1" customWidth="1"/>
  </cols>
  <sheetData>
    <row r="1" spans="1:12">
      <c r="J1" s="2"/>
      <c r="K1" s="3"/>
    </row>
    <row r="2" spans="1:12" ht="18.7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18.7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2" ht="18.75">
      <c r="A4" s="4"/>
      <c r="B4" s="5"/>
      <c r="C4" s="4"/>
      <c r="D4" s="6" t="s">
        <v>2</v>
      </c>
      <c r="E4" s="5">
        <v>6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2">
        <f>I4</f>
        <v>2013</v>
      </c>
      <c r="C6" s="1" t="s">
        <v>6</v>
      </c>
      <c r="D6" s="9" t="s">
        <v>7</v>
      </c>
      <c r="E6" s="10">
        <v>2531.5</v>
      </c>
      <c r="F6" s="1" t="s">
        <v>8</v>
      </c>
    </row>
    <row r="7" spans="1:12" ht="15.75">
      <c r="A7" s="78">
        <v>1604261.95</v>
      </c>
      <c r="B7" s="78"/>
      <c r="C7" s="11" t="s">
        <v>9</v>
      </c>
      <c r="G7" s="12">
        <f>A7-N8</f>
        <v>1604261.95</v>
      </c>
      <c r="H7" s="2" t="s">
        <v>10</v>
      </c>
      <c r="I7" s="13">
        <f>(G7/A7)*100</f>
        <v>100</v>
      </c>
      <c r="J7" s="1" t="s">
        <v>11</v>
      </c>
    </row>
    <row r="8" spans="1:12" ht="15.75">
      <c r="A8" s="1" t="s">
        <v>12</v>
      </c>
      <c r="J8" s="12">
        <v>336055.16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4">
        <v>30409.61</v>
      </c>
      <c r="C10" s="1" t="s">
        <v>16</v>
      </c>
      <c r="E10" s="15" t="s">
        <v>17</v>
      </c>
      <c r="F10" s="14">
        <v>17168.98</v>
      </c>
      <c r="G10" s="1" t="s">
        <v>16</v>
      </c>
      <c r="I10" s="15" t="s">
        <v>18</v>
      </c>
      <c r="J10" s="14">
        <v>15776.51</v>
      </c>
      <c r="K10" s="1" t="s">
        <v>16</v>
      </c>
    </row>
    <row r="11" spans="1:12">
      <c r="A11" s="1" t="s">
        <v>19</v>
      </c>
      <c r="B11" s="14">
        <v>19337.099999999999</v>
      </c>
      <c r="C11" s="1" t="s">
        <v>16</v>
      </c>
      <c r="E11" s="15" t="s">
        <v>20</v>
      </c>
      <c r="F11" s="14">
        <v>39398.06</v>
      </c>
      <c r="G11" s="1" t="s">
        <v>16</v>
      </c>
      <c r="I11" s="15" t="s">
        <v>21</v>
      </c>
      <c r="J11" s="14">
        <v>15586.56</v>
      </c>
      <c r="K11" s="1" t="s">
        <v>16</v>
      </c>
    </row>
    <row r="12" spans="1:12">
      <c r="A12" s="1" t="s">
        <v>22</v>
      </c>
      <c r="B12" s="14">
        <v>13847.91</v>
      </c>
      <c r="C12" s="1" t="s">
        <v>16</v>
      </c>
      <c r="E12" s="16" t="s">
        <v>23</v>
      </c>
      <c r="F12" s="14">
        <v>17472.96</v>
      </c>
      <c r="G12" s="1" t="s">
        <v>16</v>
      </c>
      <c r="I12" s="16" t="s">
        <v>24</v>
      </c>
      <c r="J12" s="14">
        <v>16194.91</v>
      </c>
      <c r="K12" s="1" t="s">
        <v>16</v>
      </c>
    </row>
    <row r="13" spans="1:12" ht="15.75">
      <c r="A13" s="1" t="s">
        <v>25</v>
      </c>
      <c r="J13" s="14">
        <f>G14+G15+G16+G17</f>
        <v>2531.5000000000005</v>
      </c>
      <c r="K13" s="17" t="s">
        <v>26</v>
      </c>
    </row>
    <row r="14" spans="1:12">
      <c r="A14" s="18" t="s">
        <v>27</v>
      </c>
      <c r="B14" s="1" t="s">
        <v>28</v>
      </c>
      <c r="G14" s="10">
        <f>(E6*43.5/100)</f>
        <v>1101.2025000000001</v>
      </c>
      <c r="H14" s="1" t="s">
        <v>16</v>
      </c>
    </row>
    <row r="15" spans="1:12">
      <c r="A15" s="18" t="s">
        <v>27</v>
      </c>
      <c r="B15" s="1" t="s">
        <v>29</v>
      </c>
      <c r="G15" s="10">
        <f>(E6*36.6/100)</f>
        <v>926.52900000000011</v>
      </c>
      <c r="H15" s="1" t="s">
        <v>16</v>
      </c>
    </row>
    <row r="16" spans="1:12">
      <c r="A16" s="18" t="s">
        <v>27</v>
      </c>
      <c r="B16" s="1" t="s">
        <v>30</v>
      </c>
      <c r="G16" s="10">
        <f>(E6*12.5/100)</f>
        <v>316.4375</v>
      </c>
      <c r="H16" s="1" t="s">
        <v>16</v>
      </c>
      <c r="K16" s="11"/>
      <c r="L16" s="19"/>
    </row>
    <row r="17" spans="1:12">
      <c r="A17" s="18" t="s">
        <v>27</v>
      </c>
      <c r="B17" s="1" t="s">
        <v>31</v>
      </c>
      <c r="G17" s="10">
        <f>(E6*7.4/100)</f>
        <v>187.33100000000002</v>
      </c>
      <c r="H17" s="1" t="s">
        <v>16</v>
      </c>
    </row>
    <row r="18" spans="1:12">
      <c r="G18" s="20"/>
    </row>
    <row r="19" spans="1:12">
      <c r="A19" s="21" t="s">
        <v>32</v>
      </c>
      <c r="G19" s="10">
        <f>E6*4.74*12/1.03</f>
        <v>139797.78640776701</v>
      </c>
      <c r="H19" s="1" t="s">
        <v>33</v>
      </c>
    </row>
    <row r="20" spans="1:12" ht="15.75" thickBot="1">
      <c r="A20" s="79">
        <f>G19*I7/100</f>
        <v>139797.78640776701</v>
      </c>
      <c r="B20" s="79"/>
      <c r="C20" s="1" t="s">
        <v>34</v>
      </c>
    </row>
    <row r="21" spans="1:12">
      <c r="A21" s="22" t="s">
        <v>2</v>
      </c>
      <c r="B21" s="80" t="s">
        <v>35</v>
      </c>
      <c r="C21" s="81"/>
      <c r="D21" s="81"/>
      <c r="E21" s="81"/>
      <c r="F21" s="81"/>
      <c r="G21" s="81"/>
      <c r="H21" s="82"/>
      <c r="I21" s="22" t="s">
        <v>36</v>
      </c>
      <c r="J21" s="23" t="s">
        <v>37</v>
      </c>
      <c r="K21" s="80" t="s">
        <v>38</v>
      </c>
      <c r="L21" s="82"/>
    </row>
    <row r="22" spans="1:12" ht="15.75" thickBot="1">
      <c r="A22" s="24" t="s">
        <v>39</v>
      </c>
      <c r="B22" s="62"/>
      <c r="C22" s="63"/>
      <c r="D22" s="63"/>
      <c r="E22" s="63"/>
      <c r="F22" s="63"/>
      <c r="G22" s="63"/>
      <c r="H22" s="64"/>
      <c r="I22" s="24" t="s">
        <v>40</v>
      </c>
      <c r="J22" s="25"/>
      <c r="K22" s="65" t="s">
        <v>41</v>
      </c>
      <c r="L22" s="66"/>
    </row>
    <row r="23" spans="1:12" ht="15.75" thickBot="1">
      <c r="A23" s="26"/>
      <c r="B23" s="67" t="s">
        <v>42</v>
      </c>
      <c r="C23" s="68"/>
      <c r="D23" s="68"/>
      <c r="E23" s="68"/>
      <c r="F23" s="68"/>
      <c r="G23" s="68"/>
      <c r="H23" s="69"/>
      <c r="I23" s="27"/>
      <c r="J23" s="28"/>
      <c r="K23" s="70">
        <v>180996.22966990291</v>
      </c>
      <c r="L23" s="71"/>
    </row>
    <row r="24" spans="1:12">
      <c r="A24" s="29">
        <v>1</v>
      </c>
      <c r="B24" s="72" t="s">
        <v>43</v>
      </c>
      <c r="C24" s="73"/>
      <c r="D24" s="73"/>
      <c r="E24" s="73"/>
      <c r="F24" s="73"/>
      <c r="G24" s="73"/>
      <c r="H24" s="74"/>
      <c r="I24" s="2" t="s">
        <v>44</v>
      </c>
      <c r="J24" s="29">
        <v>2</v>
      </c>
      <c r="K24" s="75">
        <v>8986</v>
      </c>
      <c r="L24" s="76"/>
    </row>
    <row r="25" spans="1:12">
      <c r="A25" s="29">
        <v>2</v>
      </c>
      <c r="B25" s="72" t="s">
        <v>45</v>
      </c>
      <c r="C25" s="73"/>
      <c r="D25" s="73"/>
      <c r="E25" s="73"/>
      <c r="F25" s="73"/>
      <c r="G25" s="73"/>
      <c r="H25" s="74"/>
      <c r="I25" s="2" t="s">
        <v>44</v>
      </c>
      <c r="J25" s="29"/>
      <c r="K25" s="75">
        <v>3700</v>
      </c>
      <c r="L25" s="76"/>
    </row>
    <row r="26" spans="1:12">
      <c r="A26" s="29">
        <v>3</v>
      </c>
      <c r="B26" s="72" t="s">
        <v>46</v>
      </c>
      <c r="C26" s="73"/>
      <c r="D26" s="73"/>
      <c r="E26" s="73"/>
      <c r="F26" s="73"/>
      <c r="G26" s="73"/>
      <c r="H26" s="74"/>
      <c r="I26" s="2" t="s">
        <v>44</v>
      </c>
      <c r="J26" s="29">
        <v>2</v>
      </c>
      <c r="K26" s="75">
        <f>10000/19200.7*2669</f>
        <v>1390.0534876332633</v>
      </c>
      <c r="L26" s="76"/>
    </row>
    <row r="27" spans="1:12">
      <c r="A27" s="29">
        <v>4</v>
      </c>
      <c r="B27" s="72" t="s">
        <v>47</v>
      </c>
      <c r="C27" s="73"/>
      <c r="D27" s="73"/>
      <c r="E27" s="73"/>
      <c r="F27" s="73"/>
      <c r="G27" s="73"/>
      <c r="H27" s="74"/>
      <c r="I27" s="2" t="s">
        <v>44</v>
      </c>
      <c r="J27" s="29"/>
      <c r="K27" s="75">
        <v>4000</v>
      </c>
      <c r="L27" s="76"/>
    </row>
    <row r="28" spans="1:12">
      <c r="A28" s="29">
        <v>5</v>
      </c>
      <c r="B28" s="72" t="s">
        <v>48</v>
      </c>
      <c r="C28" s="73"/>
      <c r="D28" s="73"/>
      <c r="E28" s="73"/>
      <c r="F28" s="73"/>
      <c r="G28" s="73"/>
      <c r="H28" s="74"/>
      <c r="I28" s="2" t="s">
        <v>44</v>
      </c>
      <c r="J28" s="29">
        <v>1</v>
      </c>
      <c r="K28" s="75">
        <v>506</v>
      </c>
      <c r="L28" s="76"/>
    </row>
    <row r="29" spans="1:12">
      <c r="A29" s="29">
        <v>6</v>
      </c>
      <c r="B29" s="72" t="s">
        <v>49</v>
      </c>
      <c r="C29" s="73"/>
      <c r="D29" s="73"/>
      <c r="E29" s="73"/>
      <c r="F29" s="73"/>
      <c r="G29" s="73"/>
      <c r="H29" s="74"/>
      <c r="I29" s="2" t="s">
        <v>44</v>
      </c>
      <c r="J29" s="29">
        <v>2</v>
      </c>
      <c r="K29" s="75">
        <v>7681</v>
      </c>
      <c r="L29" s="76"/>
    </row>
    <row r="30" spans="1:12">
      <c r="A30" s="29">
        <v>7</v>
      </c>
      <c r="B30" s="72" t="s">
        <v>50</v>
      </c>
      <c r="C30" s="73"/>
      <c r="D30" s="73"/>
      <c r="E30" s="73"/>
      <c r="F30" s="73"/>
      <c r="G30" s="73"/>
      <c r="H30" s="74"/>
      <c r="I30" s="30" t="s">
        <v>51</v>
      </c>
      <c r="J30" s="29">
        <v>408</v>
      </c>
      <c r="K30" s="83">
        <v>8000</v>
      </c>
      <c r="L30" s="84"/>
    </row>
    <row r="31" spans="1:12">
      <c r="A31" s="29">
        <v>8</v>
      </c>
      <c r="B31" s="72" t="s">
        <v>52</v>
      </c>
      <c r="C31" s="73"/>
      <c r="D31" s="73"/>
      <c r="E31" s="73"/>
      <c r="F31" s="73"/>
      <c r="G31" s="73"/>
      <c r="H31" s="74"/>
      <c r="I31" s="2" t="s">
        <v>44</v>
      </c>
      <c r="J31" s="31">
        <v>1</v>
      </c>
      <c r="K31" s="75">
        <v>4233.33</v>
      </c>
      <c r="L31" s="76"/>
    </row>
    <row r="32" spans="1:12">
      <c r="A32" s="29">
        <v>9</v>
      </c>
      <c r="B32" s="72" t="s">
        <v>53</v>
      </c>
      <c r="C32" s="73"/>
      <c r="D32" s="73"/>
      <c r="E32" s="73"/>
      <c r="F32" s="73"/>
      <c r="G32" s="73"/>
      <c r="H32" s="74"/>
      <c r="I32" s="32" t="s">
        <v>54</v>
      </c>
      <c r="J32" s="29">
        <v>6</v>
      </c>
      <c r="K32" s="75">
        <f>50100/19200.7*2669</f>
        <v>6964.1679730426495</v>
      </c>
      <c r="L32" s="76"/>
    </row>
    <row r="33" spans="1:12">
      <c r="A33" s="29">
        <v>10</v>
      </c>
      <c r="B33" s="33" t="s">
        <v>55</v>
      </c>
      <c r="C33" s="34"/>
      <c r="D33" s="34"/>
      <c r="E33" s="34"/>
      <c r="F33" s="34"/>
      <c r="G33" s="34"/>
      <c r="H33" s="35"/>
      <c r="I33" s="36" t="s">
        <v>44</v>
      </c>
      <c r="J33" s="29">
        <v>1</v>
      </c>
      <c r="K33" s="75">
        <v>7454.5</v>
      </c>
      <c r="L33" s="76"/>
    </row>
    <row r="34" spans="1:12">
      <c r="A34" s="29">
        <v>11</v>
      </c>
      <c r="B34" s="72" t="s">
        <v>56</v>
      </c>
      <c r="C34" s="73"/>
      <c r="D34" s="73"/>
      <c r="E34" s="73"/>
      <c r="F34" s="73"/>
      <c r="G34" s="73"/>
      <c r="H34" s="74"/>
      <c r="I34" s="2" t="s">
        <v>57</v>
      </c>
      <c r="J34" s="29">
        <v>10</v>
      </c>
      <c r="K34" s="75">
        <f>4210+3000</f>
        <v>7210</v>
      </c>
      <c r="L34" s="76"/>
    </row>
    <row r="35" spans="1:12">
      <c r="A35" s="29">
        <v>12</v>
      </c>
      <c r="B35" s="72" t="s">
        <v>58</v>
      </c>
      <c r="C35" s="73"/>
      <c r="D35" s="73"/>
      <c r="E35" s="73"/>
      <c r="F35" s="73"/>
      <c r="G35" s="73"/>
      <c r="H35" s="74"/>
      <c r="I35" s="30" t="s">
        <v>59</v>
      </c>
      <c r="J35" s="29">
        <v>10</v>
      </c>
      <c r="K35" s="75">
        <f>7000*0.076</f>
        <v>532</v>
      </c>
      <c r="L35" s="76"/>
    </row>
    <row r="36" spans="1:12">
      <c r="A36" s="29">
        <v>13</v>
      </c>
      <c r="B36" s="72" t="s">
        <v>60</v>
      </c>
      <c r="C36" s="73"/>
      <c r="D36" s="73"/>
      <c r="E36" s="73"/>
      <c r="F36" s="73"/>
      <c r="G36" s="73"/>
      <c r="H36" s="74"/>
      <c r="I36" s="30" t="s">
        <v>59</v>
      </c>
      <c r="J36" s="29">
        <v>10</v>
      </c>
      <c r="K36" s="75">
        <f>6000*0.076</f>
        <v>456</v>
      </c>
      <c r="L36" s="76"/>
    </row>
    <row r="37" spans="1:12">
      <c r="A37" s="29">
        <v>14</v>
      </c>
      <c r="B37" s="72" t="s">
        <v>61</v>
      </c>
      <c r="C37" s="73"/>
      <c r="D37" s="73"/>
      <c r="E37" s="73"/>
      <c r="F37" s="73"/>
      <c r="G37" s="73"/>
      <c r="H37" s="74"/>
      <c r="I37" s="30" t="s">
        <v>51</v>
      </c>
      <c r="J37" s="37">
        <v>313</v>
      </c>
      <c r="K37" s="75">
        <v>1000</v>
      </c>
      <c r="L37" s="76"/>
    </row>
    <row r="38" spans="1:12">
      <c r="A38" s="29">
        <v>15</v>
      </c>
      <c r="B38" s="72" t="s">
        <v>62</v>
      </c>
      <c r="C38" s="73"/>
      <c r="D38" s="73"/>
      <c r="E38" s="73"/>
      <c r="F38" s="73"/>
      <c r="G38" s="73"/>
      <c r="H38" s="74"/>
      <c r="I38" s="2" t="s">
        <v>44</v>
      </c>
      <c r="J38" s="29">
        <v>1</v>
      </c>
      <c r="K38" s="75">
        <v>7791</v>
      </c>
      <c r="L38" s="76"/>
    </row>
    <row r="39" spans="1:12">
      <c r="A39" s="29">
        <v>16</v>
      </c>
      <c r="B39" s="72" t="s">
        <v>63</v>
      </c>
      <c r="C39" s="73"/>
      <c r="D39" s="73"/>
      <c r="E39" s="73"/>
      <c r="F39" s="73"/>
      <c r="G39" s="73"/>
      <c r="H39" s="74"/>
      <c r="I39" s="2" t="s">
        <v>44</v>
      </c>
      <c r="J39" s="29">
        <v>1</v>
      </c>
      <c r="K39" s="75">
        <v>7094</v>
      </c>
      <c r="L39" s="76"/>
    </row>
    <row r="40" spans="1:12">
      <c r="A40" s="29">
        <v>17</v>
      </c>
      <c r="B40" s="72" t="s">
        <v>64</v>
      </c>
      <c r="C40" s="73"/>
      <c r="D40" s="73"/>
      <c r="E40" s="73"/>
      <c r="F40" s="73"/>
      <c r="G40" s="73"/>
      <c r="H40" s="73"/>
      <c r="I40" s="31" t="s">
        <v>65</v>
      </c>
      <c r="J40" s="29">
        <v>20</v>
      </c>
      <c r="K40" s="75">
        <f>13000*0.1382</f>
        <v>1796.6</v>
      </c>
      <c r="L40" s="76"/>
    </row>
    <row r="41" spans="1:12">
      <c r="A41" s="29">
        <v>18</v>
      </c>
      <c r="B41" s="72" t="s">
        <v>66</v>
      </c>
      <c r="C41" s="73"/>
      <c r="D41" s="73"/>
      <c r="E41" s="73"/>
      <c r="F41" s="73"/>
      <c r="G41" s="73"/>
      <c r="H41" s="74"/>
      <c r="I41" s="30" t="s">
        <v>44</v>
      </c>
      <c r="J41" s="29">
        <v>4</v>
      </c>
      <c r="K41" s="75">
        <f>4*319.2*0.5</f>
        <v>638.4</v>
      </c>
      <c r="L41" s="76"/>
    </row>
    <row r="42" spans="1:12">
      <c r="A42" s="29">
        <v>19</v>
      </c>
      <c r="B42" s="72" t="s">
        <v>67</v>
      </c>
      <c r="C42" s="73"/>
      <c r="D42" s="73"/>
      <c r="E42" s="73"/>
      <c r="F42" s="73"/>
      <c r="G42" s="73"/>
      <c r="H42" s="74"/>
      <c r="I42" s="30" t="s">
        <v>44</v>
      </c>
      <c r="J42" s="29">
        <v>4</v>
      </c>
      <c r="K42" s="75">
        <f>4*116.8*0.5</f>
        <v>233.6</v>
      </c>
      <c r="L42" s="76"/>
    </row>
    <row r="43" spans="1:12">
      <c r="A43" s="29">
        <v>20</v>
      </c>
      <c r="B43" s="72" t="s">
        <v>68</v>
      </c>
      <c r="C43" s="73"/>
      <c r="D43" s="73"/>
      <c r="E43" s="73"/>
      <c r="F43" s="73"/>
      <c r="G43" s="73"/>
      <c r="H43" s="74"/>
      <c r="I43" s="2" t="s">
        <v>44</v>
      </c>
      <c r="J43" s="29">
        <v>1</v>
      </c>
      <c r="K43" s="75">
        <v>562</v>
      </c>
      <c r="L43" s="76"/>
    </row>
    <row r="44" spans="1:12">
      <c r="A44" s="29">
        <v>21</v>
      </c>
      <c r="B44" s="72" t="s">
        <v>69</v>
      </c>
      <c r="C44" s="73"/>
      <c r="D44" s="73"/>
      <c r="E44" s="73"/>
      <c r="F44" s="73"/>
      <c r="G44" s="73"/>
      <c r="H44" s="74"/>
      <c r="I44" s="38" t="s">
        <v>44</v>
      </c>
      <c r="J44" s="29">
        <v>1</v>
      </c>
      <c r="K44" s="75">
        <f>(2000+9000)/9</f>
        <v>1222.2222222222222</v>
      </c>
      <c r="L44" s="76"/>
    </row>
    <row r="45" spans="1:12">
      <c r="A45" s="29">
        <v>22</v>
      </c>
      <c r="B45" s="72" t="s">
        <v>70</v>
      </c>
      <c r="C45" s="73"/>
      <c r="D45" s="73"/>
      <c r="E45" s="73"/>
      <c r="F45" s="73"/>
      <c r="G45" s="73"/>
      <c r="H45" s="74"/>
      <c r="I45" s="30" t="s">
        <v>51</v>
      </c>
      <c r="J45" s="29">
        <v>3</v>
      </c>
      <c r="K45" s="75">
        <f>12920/2</f>
        <v>6460</v>
      </c>
      <c r="L45" s="76"/>
    </row>
    <row r="46" spans="1:12">
      <c r="A46" s="29">
        <v>23</v>
      </c>
      <c r="B46" s="72" t="s">
        <v>71</v>
      </c>
      <c r="C46" s="73"/>
      <c r="D46" s="73"/>
      <c r="E46" s="73"/>
      <c r="F46" s="73"/>
      <c r="G46" s="73"/>
      <c r="H46" s="74"/>
      <c r="I46" s="29" t="s">
        <v>44</v>
      </c>
      <c r="J46" s="29">
        <v>15</v>
      </c>
      <c r="K46" s="75">
        <f>2969*0.0993</f>
        <v>294.82170000000002</v>
      </c>
      <c r="L46" s="76"/>
    </row>
    <row r="47" spans="1:12">
      <c r="A47" s="29">
        <v>24</v>
      </c>
      <c r="B47" s="72" t="s">
        <v>72</v>
      </c>
      <c r="C47" s="73"/>
      <c r="D47" s="73"/>
      <c r="E47" s="73"/>
      <c r="F47" s="73"/>
      <c r="G47" s="73"/>
      <c r="H47" s="74"/>
      <c r="I47" s="38" t="s">
        <v>44</v>
      </c>
      <c r="J47" s="29">
        <v>12</v>
      </c>
      <c r="K47" s="75">
        <f>5866+3000</f>
        <v>8866</v>
      </c>
      <c r="L47" s="76"/>
    </row>
    <row r="48" spans="1:12">
      <c r="A48" s="29">
        <v>25</v>
      </c>
      <c r="B48" s="72" t="s">
        <v>73</v>
      </c>
      <c r="C48" s="73"/>
      <c r="D48" s="73"/>
      <c r="E48" s="73"/>
      <c r="F48" s="73"/>
      <c r="G48" s="73"/>
      <c r="H48" s="74"/>
      <c r="I48" s="30" t="s">
        <v>51</v>
      </c>
      <c r="J48" s="37">
        <v>313</v>
      </c>
      <c r="K48" s="75">
        <f>2400+260</f>
        <v>2660</v>
      </c>
      <c r="L48" s="76"/>
    </row>
    <row r="49" spans="1:12">
      <c r="A49" s="29">
        <v>26</v>
      </c>
      <c r="B49" s="72" t="s">
        <v>74</v>
      </c>
      <c r="C49" s="73"/>
      <c r="D49" s="73"/>
      <c r="E49" s="73"/>
      <c r="F49" s="73"/>
      <c r="G49" s="73"/>
      <c r="H49" s="73"/>
      <c r="I49" s="29" t="s">
        <v>44</v>
      </c>
      <c r="J49" s="29">
        <v>1</v>
      </c>
      <c r="K49" s="75">
        <f>14980*0.5</f>
        <v>7490</v>
      </c>
      <c r="L49" s="76"/>
    </row>
    <row r="50" spans="1:12">
      <c r="A50" s="29">
        <v>27</v>
      </c>
      <c r="B50" s="72" t="s">
        <v>75</v>
      </c>
      <c r="C50" s="73"/>
      <c r="D50" s="73"/>
      <c r="E50" s="73"/>
      <c r="F50" s="73"/>
      <c r="G50" s="73"/>
      <c r="H50" s="74"/>
      <c r="I50" s="39" t="s">
        <v>44</v>
      </c>
      <c r="J50" s="29">
        <v>1</v>
      </c>
      <c r="K50" s="75">
        <f>2600+1092</f>
        <v>3692</v>
      </c>
      <c r="L50" s="76"/>
    </row>
    <row r="51" spans="1:12">
      <c r="A51" s="29">
        <v>28</v>
      </c>
      <c r="B51" s="33" t="s">
        <v>76</v>
      </c>
      <c r="C51" s="34"/>
      <c r="D51" s="34"/>
      <c r="E51" s="34"/>
      <c r="F51" s="34"/>
      <c r="G51" s="34"/>
      <c r="H51" s="35"/>
      <c r="I51" s="38" t="s">
        <v>44</v>
      </c>
      <c r="J51" s="29">
        <v>2</v>
      </c>
      <c r="K51" s="75">
        <f>12000*13.8%</f>
        <v>1656.0000000000002</v>
      </c>
      <c r="L51" s="76"/>
    </row>
    <row r="52" spans="1:12">
      <c r="A52" s="29">
        <v>29</v>
      </c>
      <c r="B52" s="72" t="s">
        <v>77</v>
      </c>
      <c r="C52" s="73"/>
      <c r="D52" s="73"/>
      <c r="E52" s="73"/>
      <c r="F52" s="73"/>
      <c r="G52" s="73"/>
      <c r="H52" s="74"/>
      <c r="I52" s="30" t="s">
        <v>44</v>
      </c>
      <c r="J52" s="29">
        <v>1</v>
      </c>
      <c r="K52" s="75">
        <f>11280.02/3</f>
        <v>3760.0066666666667</v>
      </c>
      <c r="L52" s="76"/>
    </row>
    <row r="53" spans="1:12">
      <c r="A53" s="29">
        <v>30</v>
      </c>
      <c r="B53" s="72" t="s">
        <v>78</v>
      </c>
      <c r="C53" s="73"/>
      <c r="D53" s="73"/>
      <c r="E53" s="73"/>
      <c r="F53" s="73"/>
      <c r="G53" s="73"/>
      <c r="H53" s="74"/>
      <c r="I53" s="38" t="s">
        <v>44</v>
      </c>
      <c r="J53" s="29">
        <v>1</v>
      </c>
      <c r="K53" s="75">
        <f>8439/5</f>
        <v>1687.8</v>
      </c>
      <c r="L53" s="76"/>
    </row>
    <row r="54" spans="1:12">
      <c r="A54" s="29">
        <v>31</v>
      </c>
      <c r="B54" s="72" t="s">
        <v>79</v>
      </c>
      <c r="C54" s="73"/>
      <c r="D54" s="73"/>
      <c r="E54" s="73"/>
      <c r="F54" s="73"/>
      <c r="G54" s="73"/>
      <c r="H54" s="74"/>
      <c r="I54" s="38" t="s">
        <v>44</v>
      </c>
      <c r="J54" s="29">
        <v>1</v>
      </c>
      <c r="K54" s="75">
        <f>1610/9</f>
        <v>178.88888888888889</v>
      </c>
      <c r="L54" s="76"/>
    </row>
    <row r="55" spans="1:12">
      <c r="A55" s="29">
        <v>32</v>
      </c>
      <c r="B55" s="72" t="s">
        <v>80</v>
      </c>
      <c r="C55" s="73"/>
      <c r="D55" s="73"/>
      <c r="E55" s="73"/>
      <c r="F55" s="73"/>
      <c r="G55" s="73"/>
      <c r="H55" s="74"/>
      <c r="I55" s="30" t="s">
        <v>44</v>
      </c>
      <c r="J55" s="29">
        <v>1</v>
      </c>
      <c r="K55" s="75">
        <v>2900</v>
      </c>
      <c r="L55" s="76"/>
    </row>
    <row r="56" spans="1:12">
      <c r="A56" s="29">
        <v>33</v>
      </c>
      <c r="B56" s="72" t="s">
        <v>81</v>
      </c>
      <c r="C56" s="73"/>
      <c r="D56" s="73"/>
      <c r="E56" s="73"/>
      <c r="F56" s="73"/>
      <c r="G56" s="73"/>
      <c r="H56" s="74"/>
      <c r="I56" s="30" t="s">
        <v>44</v>
      </c>
      <c r="J56" s="29">
        <v>1</v>
      </c>
      <c r="K56" s="75">
        <f>7862*0.5</f>
        <v>3931</v>
      </c>
      <c r="L56" s="76"/>
    </row>
    <row r="57" spans="1:12">
      <c r="A57" s="29">
        <v>34</v>
      </c>
      <c r="B57" s="72" t="s">
        <v>82</v>
      </c>
      <c r="C57" s="73"/>
      <c r="D57" s="73"/>
      <c r="E57" s="73"/>
      <c r="F57" s="73"/>
      <c r="G57" s="73"/>
      <c r="H57" s="74"/>
      <c r="I57" s="30" t="s">
        <v>44</v>
      </c>
      <c r="J57" s="29">
        <v>1</v>
      </c>
      <c r="K57" s="75">
        <f>4577*0.5</f>
        <v>2288.5</v>
      </c>
      <c r="L57" s="76"/>
    </row>
    <row r="58" spans="1:12">
      <c r="A58" s="29">
        <v>35</v>
      </c>
      <c r="B58" s="72" t="s">
        <v>83</v>
      </c>
      <c r="C58" s="73"/>
      <c r="D58" s="73"/>
      <c r="E58" s="73"/>
      <c r="F58" s="73"/>
      <c r="G58" s="73"/>
      <c r="H58" s="74"/>
      <c r="I58" s="38" t="s">
        <v>44</v>
      </c>
      <c r="J58" s="29">
        <v>1</v>
      </c>
      <c r="K58" s="83">
        <v>6500</v>
      </c>
      <c r="L58" s="84"/>
    </row>
    <row r="59" spans="1:12">
      <c r="A59" s="29">
        <v>36</v>
      </c>
      <c r="B59" s="89" t="s">
        <v>84</v>
      </c>
      <c r="C59" s="90"/>
      <c r="D59" s="90"/>
      <c r="E59" s="90"/>
      <c r="F59" s="90"/>
      <c r="G59" s="90"/>
      <c r="H59" s="91"/>
      <c r="I59" s="40" t="s">
        <v>85</v>
      </c>
      <c r="J59" s="41">
        <v>12</v>
      </c>
      <c r="K59" s="92">
        <f>1250/2*12</f>
        <v>7500</v>
      </c>
      <c r="L59" s="93"/>
    </row>
    <row r="60" spans="1:12">
      <c r="A60" s="29">
        <v>37</v>
      </c>
      <c r="B60" s="72" t="s">
        <v>86</v>
      </c>
      <c r="C60" s="73"/>
      <c r="D60" s="73"/>
      <c r="E60" s="73"/>
      <c r="F60" s="73"/>
      <c r="G60" s="73"/>
      <c r="H60" s="74"/>
      <c r="I60" s="30" t="s">
        <v>44</v>
      </c>
      <c r="J60" s="29">
        <v>1</v>
      </c>
      <c r="K60" s="83">
        <f>7796/9</f>
        <v>866.22222222222217</v>
      </c>
      <c r="L60" s="84"/>
    </row>
    <row r="61" spans="1:12">
      <c r="A61" s="29"/>
      <c r="B61" s="72" t="s">
        <v>87</v>
      </c>
      <c r="C61" s="73"/>
      <c r="D61" s="73"/>
      <c r="E61" s="73"/>
      <c r="F61" s="73"/>
      <c r="G61" s="73"/>
      <c r="H61" s="73"/>
      <c r="I61" s="29"/>
      <c r="J61" s="38"/>
      <c r="K61" s="85">
        <f>SUM(K24:L60)</f>
        <v>142182.11316067594</v>
      </c>
      <c r="L61" s="86"/>
    </row>
    <row r="62" spans="1:12">
      <c r="A62" s="29"/>
      <c r="B62" s="72" t="s">
        <v>88</v>
      </c>
      <c r="C62" s="73"/>
      <c r="D62" s="73"/>
      <c r="E62" s="73"/>
      <c r="F62" s="73"/>
      <c r="G62" s="73"/>
      <c r="H62" s="73"/>
      <c r="I62" s="29"/>
      <c r="J62" s="38"/>
      <c r="K62" s="87">
        <f>K61*0.14</f>
        <v>19905.495842494634</v>
      </c>
      <c r="L62" s="88"/>
    </row>
    <row r="63" spans="1:12" ht="15.75" thickBot="1">
      <c r="A63" s="29"/>
      <c r="B63" s="1" t="s">
        <v>89</v>
      </c>
      <c r="I63" s="42"/>
      <c r="K63" s="102">
        <f>SUM(K61:L62)</f>
        <v>162087.60900317057</v>
      </c>
      <c r="L63" s="103"/>
    </row>
    <row r="64" spans="1:12" ht="16.5" thickBot="1">
      <c r="A64" s="26"/>
      <c r="B64" s="43" t="s">
        <v>90</v>
      </c>
      <c r="C64" s="44"/>
      <c r="D64" s="44"/>
      <c r="E64" s="44"/>
      <c r="F64" s="44"/>
      <c r="G64" s="44"/>
      <c r="H64" s="45"/>
      <c r="I64" s="26"/>
      <c r="J64" s="26"/>
      <c r="K64" s="104">
        <f>K63+K23</f>
        <v>343083.83867307345</v>
      </c>
      <c r="L64" s="105"/>
    </row>
    <row r="65" spans="1:12">
      <c r="A65" s="1" t="s">
        <v>91</v>
      </c>
    </row>
    <row r="66" spans="1:12">
      <c r="A66" s="1" t="s">
        <v>92</v>
      </c>
      <c r="D66" s="2">
        <f>I4</f>
        <v>2013</v>
      </c>
      <c r="E66" s="1" t="s">
        <v>93</v>
      </c>
      <c r="G66" s="46">
        <f>K64-G19</f>
        <v>203286.05226530644</v>
      </c>
      <c r="H66" s="1" t="s">
        <v>94</v>
      </c>
    </row>
    <row r="67" spans="1:12" ht="15.75" thickBot="1">
      <c r="A67" s="1" t="s">
        <v>95</v>
      </c>
      <c r="B67" s="2">
        <f>I4</f>
        <v>2013</v>
      </c>
      <c r="C67" s="1" t="s">
        <v>96</v>
      </c>
    </row>
    <row r="68" spans="1:12">
      <c r="A68" s="47" t="s">
        <v>2</v>
      </c>
      <c r="B68" s="106" t="s">
        <v>97</v>
      </c>
      <c r="C68" s="107"/>
      <c r="D68" s="107"/>
      <c r="E68" s="107"/>
      <c r="F68" s="106" t="s">
        <v>98</v>
      </c>
      <c r="G68" s="107"/>
      <c r="H68" s="108"/>
      <c r="I68" s="109" t="s">
        <v>99</v>
      </c>
      <c r="J68" s="110"/>
      <c r="K68" s="110"/>
      <c r="L68" s="111"/>
    </row>
    <row r="69" spans="1:12" ht="15.75" thickBot="1">
      <c r="A69" s="48"/>
      <c r="B69" s="112"/>
      <c r="C69" s="113"/>
      <c r="D69" s="113"/>
      <c r="E69" s="113"/>
      <c r="F69" s="112"/>
      <c r="G69" s="113"/>
      <c r="H69" s="114"/>
      <c r="I69" s="115" t="s">
        <v>100</v>
      </c>
      <c r="J69" s="116"/>
      <c r="K69" s="116"/>
      <c r="L69" s="117"/>
    </row>
    <row r="70" spans="1:12">
      <c r="A70" s="49" t="s">
        <v>101</v>
      </c>
      <c r="B70" s="94" t="s">
        <v>102</v>
      </c>
      <c r="C70" s="94"/>
      <c r="D70" s="94"/>
      <c r="E70" s="95"/>
      <c r="F70" s="96" t="s">
        <v>103</v>
      </c>
      <c r="G70" s="97"/>
      <c r="H70" s="98"/>
      <c r="I70" s="96" t="s">
        <v>104</v>
      </c>
      <c r="J70" s="97"/>
      <c r="K70" s="97"/>
      <c r="L70" s="98"/>
    </row>
    <row r="71" spans="1:12">
      <c r="A71" s="29" t="s">
        <v>105</v>
      </c>
      <c r="B71" s="73" t="s">
        <v>106</v>
      </c>
      <c r="C71" s="73"/>
      <c r="D71" s="73"/>
      <c r="E71" s="74"/>
      <c r="F71" s="99" t="s">
        <v>107</v>
      </c>
      <c r="G71" s="100"/>
      <c r="H71" s="101"/>
      <c r="I71" s="99" t="s">
        <v>108</v>
      </c>
      <c r="J71" s="100"/>
      <c r="K71" s="100"/>
      <c r="L71" s="101"/>
    </row>
    <row r="72" spans="1:12">
      <c r="A72" s="29" t="s">
        <v>109</v>
      </c>
      <c r="B72" s="72" t="s">
        <v>110</v>
      </c>
      <c r="C72" s="73"/>
      <c r="D72" s="73"/>
      <c r="E72" s="74"/>
      <c r="F72" s="99" t="s">
        <v>111</v>
      </c>
      <c r="G72" s="100"/>
      <c r="H72" s="101"/>
      <c r="I72" s="99" t="s">
        <v>112</v>
      </c>
      <c r="J72" s="100"/>
      <c r="K72" s="100"/>
      <c r="L72" s="101"/>
    </row>
    <row r="73" spans="1:12">
      <c r="A73" s="29" t="s">
        <v>113</v>
      </c>
      <c r="B73" s="73" t="s">
        <v>114</v>
      </c>
      <c r="C73" s="73"/>
      <c r="D73" s="73"/>
      <c r="E73" s="74"/>
      <c r="F73" s="99" t="s">
        <v>115</v>
      </c>
      <c r="G73" s="100"/>
      <c r="H73" s="101"/>
      <c r="I73" s="99" t="s">
        <v>116</v>
      </c>
      <c r="J73" s="100"/>
      <c r="K73" s="100"/>
      <c r="L73" s="101"/>
    </row>
    <row r="74" spans="1:12">
      <c r="A74" s="29" t="s">
        <v>117</v>
      </c>
      <c r="B74" s="73" t="s">
        <v>118</v>
      </c>
      <c r="C74" s="73"/>
      <c r="D74" s="73"/>
      <c r="E74" s="74"/>
      <c r="F74" s="99" t="s">
        <v>119</v>
      </c>
      <c r="G74" s="100"/>
      <c r="H74" s="101"/>
      <c r="I74" s="99" t="s">
        <v>120</v>
      </c>
      <c r="J74" s="100"/>
      <c r="K74" s="100"/>
      <c r="L74" s="101"/>
    </row>
    <row r="75" spans="1:12" ht="15.75" thickBot="1">
      <c r="A75" s="50" t="s">
        <v>121</v>
      </c>
      <c r="B75" s="120" t="s">
        <v>122</v>
      </c>
      <c r="C75" s="120"/>
      <c r="D75" s="120"/>
      <c r="E75" s="121"/>
      <c r="F75" s="62" t="s">
        <v>123</v>
      </c>
      <c r="G75" s="63"/>
      <c r="H75" s="64"/>
      <c r="I75" s="62" t="s">
        <v>124</v>
      </c>
      <c r="J75" s="63"/>
      <c r="K75" s="63"/>
      <c r="L75" s="64"/>
    </row>
    <row r="77" spans="1:12">
      <c r="A77" s="51" t="s">
        <v>125</v>
      </c>
      <c r="B77" s="2">
        <v>2013</v>
      </c>
      <c r="C77" s="1" t="s">
        <v>126</v>
      </c>
    </row>
    <row r="78" spans="1:12">
      <c r="A78" s="34" t="s">
        <v>127</v>
      </c>
    </row>
    <row r="79" spans="1:12">
      <c r="A79" s="34" t="s">
        <v>128</v>
      </c>
      <c r="F79" s="52">
        <f>H98</f>
        <v>8.936929760527569</v>
      </c>
      <c r="G79" s="1" t="s">
        <v>129</v>
      </c>
    </row>
    <row r="80" spans="1:12">
      <c r="A80" s="34" t="s">
        <v>130</v>
      </c>
      <c r="E80" s="2">
        <v>2013</v>
      </c>
      <c r="F80" s="1" t="s">
        <v>131</v>
      </c>
      <c r="K80" s="61" t="s">
        <v>157</v>
      </c>
    </row>
    <row r="81" spans="1:12">
      <c r="A81" s="34" t="s">
        <v>132</v>
      </c>
    </row>
    <row r="82" spans="1:12">
      <c r="A82" s="34" t="s">
        <v>133</v>
      </c>
    </row>
    <row r="83" spans="1:12">
      <c r="A83" s="34" t="s">
        <v>134</v>
      </c>
    </row>
    <row r="84" spans="1:12">
      <c r="A84" s="34" t="s">
        <v>135</v>
      </c>
    </row>
    <row r="85" spans="1:1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</row>
    <row r="86" spans="1:12">
      <c r="A86" s="34" t="s">
        <v>136</v>
      </c>
      <c r="B86" s="2">
        <f>I4+1</f>
        <v>2014</v>
      </c>
      <c r="C86" s="1" t="s">
        <v>137</v>
      </c>
    </row>
    <row r="87" spans="1:12">
      <c r="A87" s="34" t="s">
        <v>138</v>
      </c>
    </row>
    <row r="88" spans="1:12">
      <c r="A88" s="34" t="s">
        <v>139</v>
      </c>
      <c r="J88" s="14">
        <v>15000</v>
      </c>
      <c r="K88" s="1" t="s">
        <v>16</v>
      </c>
    </row>
    <row r="89" spans="1:12">
      <c r="A89" s="118" t="s">
        <v>140</v>
      </c>
      <c r="B89" s="118"/>
      <c r="C89" s="118"/>
      <c r="D89" s="118"/>
      <c r="E89" s="118"/>
      <c r="J89" s="14">
        <v>10000</v>
      </c>
      <c r="K89" s="1" t="s">
        <v>16</v>
      </c>
    </row>
    <row r="90" spans="1:12">
      <c r="A90" s="34" t="s">
        <v>141</v>
      </c>
      <c r="J90" s="14">
        <v>1500</v>
      </c>
      <c r="K90" s="1" t="s">
        <v>16</v>
      </c>
    </row>
    <row r="91" spans="1:12">
      <c r="A91" s="34" t="s">
        <v>142</v>
      </c>
      <c r="J91" s="14">
        <v>15000</v>
      </c>
      <c r="K91" s="1" t="s">
        <v>16</v>
      </c>
    </row>
    <row r="92" spans="1:12">
      <c r="A92" s="34" t="s">
        <v>143</v>
      </c>
      <c r="J92" s="14">
        <v>8000</v>
      </c>
      <c r="K92" s="1" t="s">
        <v>16</v>
      </c>
    </row>
    <row r="93" spans="1:12">
      <c r="A93" s="34" t="s">
        <v>144</v>
      </c>
      <c r="J93" s="14">
        <v>8000</v>
      </c>
      <c r="K93" s="1" t="s">
        <v>16</v>
      </c>
    </row>
    <row r="94" spans="1:12">
      <c r="A94" s="55" t="s">
        <v>145</v>
      </c>
      <c r="B94"/>
      <c r="C94"/>
      <c r="D94"/>
      <c r="E94"/>
      <c r="F94"/>
      <c r="G94"/>
      <c r="H94"/>
      <c r="I94"/>
      <c r="J94" s="56">
        <v>7500</v>
      </c>
      <c r="K94" t="s">
        <v>16</v>
      </c>
      <c r="L94"/>
    </row>
    <row r="95" spans="1:12">
      <c r="A95" s="55" t="s">
        <v>146</v>
      </c>
      <c r="B95"/>
      <c r="C95"/>
      <c r="D95"/>
      <c r="E95"/>
      <c r="F95"/>
      <c r="G95"/>
      <c r="H95"/>
      <c r="I95"/>
      <c r="J95" s="56">
        <v>3200</v>
      </c>
      <c r="K95" t="s">
        <v>16</v>
      </c>
      <c r="L95"/>
    </row>
    <row r="96" spans="1:12">
      <c r="A96" s="57" t="s">
        <v>147</v>
      </c>
      <c r="J96" s="10">
        <f>SUM(J88:J95)</f>
        <v>68200</v>
      </c>
      <c r="K96" s="58" t="s">
        <v>148</v>
      </c>
    </row>
    <row r="97" spans="1:12">
      <c r="A97" s="34" t="s">
        <v>149</v>
      </c>
      <c r="H97" s="2">
        <f>I4</f>
        <v>2013</v>
      </c>
      <c r="I97" s="1" t="s">
        <v>150</v>
      </c>
      <c r="K97" s="10">
        <f>G66</f>
        <v>203286.05226530644</v>
      </c>
    </row>
    <row r="98" spans="1:12">
      <c r="A98" s="34" t="s">
        <v>151</v>
      </c>
      <c r="C98" s="46">
        <f>J96+K97</f>
        <v>271486.05226530647</v>
      </c>
      <c r="D98" s="2" t="s">
        <v>152</v>
      </c>
      <c r="E98" s="59">
        <f>I4+1</f>
        <v>2014</v>
      </c>
      <c r="F98" s="1" t="s">
        <v>153</v>
      </c>
      <c r="H98" s="13">
        <f>C98/(E6*12)</f>
        <v>8.936929760527569</v>
      </c>
      <c r="I98" s="1" t="s">
        <v>154</v>
      </c>
    </row>
    <row r="100" spans="1:12">
      <c r="B100" s="1" t="s">
        <v>155</v>
      </c>
    </row>
    <row r="101" spans="1:12">
      <c r="B101" s="1" t="s">
        <v>98</v>
      </c>
      <c r="I101" s="1" t="s">
        <v>156</v>
      </c>
    </row>
    <row r="102" spans="1:12">
      <c r="J102" s="2"/>
      <c r="K102" s="3"/>
    </row>
    <row r="103" spans="1:12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</row>
    <row r="111" spans="1:12">
      <c r="L111" s="60"/>
    </row>
  </sheetData>
  <mergeCells count="114">
    <mergeCell ref="A89:E89"/>
    <mergeCell ref="A103:K103"/>
    <mergeCell ref="B74:E74"/>
    <mergeCell ref="F74:H74"/>
    <mergeCell ref="I74:L74"/>
    <mergeCell ref="B75:E75"/>
    <mergeCell ref="F75:H75"/>
    <mergeCell ref="I75:L75"/>
    <mergeCell ref="B72:E72"/>
    <mergeCell ref="F72:H72"/>
    <mergeCell ref="I72:L72"/>
    <mergeCell ref="B73:E73"/>
    <mergeCell ref="F73:H73"/>
    <mergeCell ref="I73:L73"/>
    <mergeCell ref="B70:E70"/>
    <mergeCell ref="F70:H70"/>
    <mergeCell ref="I70:L70"/>
    <mergeCell ref="B71:E71"/>
    <mergeCell ref="F71:H71"/>
    <mergeCell ref="I71:L71"/>
    <mergeCell ref="K63:L63"/>
    <mergeCell ref="K64:L64"/>
    <mergeCell ref="B68:E68"/>
    <mergeCell ref="F68:H68"/>
    <mergeCell ref="I68:L68"/>
    <mergeCell ref="B69:E69"/>
    <mergeCell ref="F69:H69"/>
    <mergeCell ref="I69:L69"/>
    <mergeCell ref="B60:H60"/>
    <mergeCell ref="K60:L60"/>
    <mergeCell ref="B61:H61"/>
    <mergeCell ref="K61:L61"/>
    <mergeCell ref="B62:H62"/>
    <mergeCell ref="K62:L62"/>
    <mergeCell ref="B57:H57"/>
    <mergeCell ref="K57:L57"/>
    <mergeCell ref="B58:H58"/>
    <mergeCell ref="K58:L58"/>
    <mergeCell ref="B59:H59"/>
    <mergeCell ref="K59:L59"/>
    <mergeCell ref="B54:H54"/>
    <mergeCell ref="K54:L54"/>
    <mergeCell ref="B55:H55"/>
    <mergeCell ref="K55:L55"/>
    <mergeCell ref="B56:H56"/>
    <mergeCell ref="K56:L56"/>
    <mergeCell ref="B50:H50"/>
    <mergeCell ref="K50:L50"/>
    <mergeCell ref="K51:L51"/>
    <mergeCell ref="B52:H52"/>
    <mergeCell ref="K52:L52"/>
    <mergeCell ref="B53:H53"/>
    <mergeCell ref="K53:L53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1:H31"/>
    <mergeCell ref="K31:L31"/>
    <mergeCell ref="B32:H32"/>
    <mergeCell ref="K32:L32"/>
    <mergeCell ref="K33:L33"/>
    <mergeCell ref="B34:H34"/>
    <mergeCell ref="K34:L34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2014-04-10T23:57:37Z</dcterms:modified>
</cp:coreProperties>
</file>