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9" i="1"/>
  <c r="G17"/>
  <c r="G16"/>
  <c r="G15"/>
  <c r="G14"/>
  <c r="E91"/>
  <c r="H90"/>
  <c r="J89"/>
  <c r="B79"/>
  <c r="B70"/>
  <c r="B60"/>
  <c r="D59"/>
  <c r="K53"/>
  <c r="K52"/>
  <c r="K50"/>
  <c r="K48"/>
  <c r="K47"/>
  <c r="K46"/>
  <c r="J46"/>
  <c r="K45"/>
  <c r="K44"/>
  <c r="K42"/>
  <c r="K41"/>
  <c r="K40"/>
  <c r="K39"/>
  <c r="K38"/>
  <c r="K37"/>
  <c r="K36"/>
  <c r="K35"/>
  <c r="K34"/>
  <c r="K33"/>
  <c r="K30"/>
  <c r="K26"/>
  <c r="K54" s="1"/>
  <c r="I7"/>
  <c r="A20" s="1"/>
  <c r="G7"/>
  <c r="B6"/>
  <c r="J13" l="1"/>
  <c r="K55"/>
  <c r="K56" s="1"/>
  <c r="K57" s="1"/>
  <c r="G59" s="1"/>
  <c r="K90" s="1"/>
  <c r="C91" s="1"/>
  <c r="H91" l="1"/>
  <c r="F72" s="1"/>
</calcChain>
</file>

<file path=xl/sharedStrings.xml><?xml version="1.0" encoding="utf-8"?>
<sst xmlns="http://schemas.openxmlformats.org/spreadsheetml/2006/main" count="193" uniqueCount="148">
  <si>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</si>
  <si>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</si>
  <si>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</si>
  <si>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12/1</t>
  </si>
  <si>
    <t xml:space="preserve">ул. Мамина - Сибиряка    за </t>
  </si>
  <si>
    <t>год.</t>
  </si>
  <si>
    <t xml:space="preserve">1.   В </t>
  </si>
  <si>
    <t>г.   по дому</t>
  </si>
  <si>
    <t xml:space="preserve"> (</t>
  </si>
  <si>
    <r>
      <t>м</t>
    </r>
    <r>
      <rPr>
        <sz val="11"/>
        <rFont val="Calibri"/>
        <family val="2"/>
        <charset val="204"/>
      </rPr>
      <t>²) начислено за содержание, ремонт и коммунальные услуги:</t>
    </r>
  </si>
  <si>
    <t>рублей, оплачено собственниками</t>
  </si>
  <si>
    <t xml:space="preserve">   рублей        (</t>
  </si>
  <si>
    <t>%)</t>
  </si>
  <si>
    <t>2. Задолженность жителей по квартплате и коммунальным   услугам  составляет:</t>
  </si>
  <si>
    <t xml:space="preserve"> рубля,</t>
  </si>
  <si>
    <t>в том числе (имеющие значительную задолженность):</t>
  </si>
  <si>
    <r>
      <t xml:space="preserve">кв. </t>
    </r>
    <r>
      <rPr>
        <b/>
        <sz val="11"/>
        <rFont val="Calibri"/>
        <family val="2"/>
        <charset val="204"/>
        <scheme val="minor"/>
      </rPr>
      <t>1</t>
    </r>
    <r>
      <rPr>
        <sz val="11"/>
        <rFont val="Calibri"/>
        <family val="2"/>
        <charset val="204"/>
        <scheme val="minor"/>
      </rPr>
      <t xml:space="preserve"> -              </t>
    </r>
  </si>
  <si>
    <t>руб.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</si>
  <si>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33 -</t>
    </r>
  </si>
  <si>
    <t xml:space="preserve">кв. 2 -              </t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</si>
  <si>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34 -</t>
    </r>
  </si>
  <si>
    <r>
      <t xml:space="preserve">кв. </t>
    </r>
    <r>
      <rPr>
        <b/>
        <sz val="11"/>
        <rFont val="Calibri"/>
        <family val="2"/>
        <charset val="204"/>
        <scheme val="minor"/>
      </rPr>
      <t>30</t>
    </r>
    <r>
      <rPr>
        <sz val="11"/>
        <rFont val="Calibri"/>
        <family val="2"/>
        <charset val="204"/>
        <scheme val="minor"/>
      </rPr>
      <t xml:space="preserve"> -                  </t>
    </r>
  </si>
  <si>
    <r>
      <rPr>
        <sz val="11"/>
        <rFont val="Calibri"/>
        <family val="2"/>
        <charset val="204"/>
        <scheme val="minor"/>
      </rPr>
      <t>кв.</t>
    </r>
    <r>
      <rPr>
        <b/>
        <sz val="11"/>
        <rFont val="Calibri"/>
        <family val="2"/>
        <charset val="204"/>
        <scheme val="minor"/>
      </rPr>
      <t xml:space="preserve"> 35 -</t>
    </r>
  </si>
  <si>
    <t>3.  Соответственно,  компания  имеет  задолженность  перед  поставщиками  услуг</t>
  </si>
  <si>
    <t>рублей:</t>
  </si>
  <si>
    <t>•</t>
  </si>
  <si>
    <t>тепловая энергия</t>
  </si>
  <si>
    <t>водоснабжение и водоотведение</t>
  </si>
  <si>
    <t>электрическая энергия</t>
  </si>
  <si>
    <t>прочие поставщики</t>
  </si>
  <si>
    <t>4.  Плата за текущий ремонт, начисленная в размере</t>
  </si>
  <si>
    <t xml:space="preserve">   рубля   (поступило  от  жителей </t>
  </si>
  <si>
    <t>рубля),     направлена на следующие мероприятия:</t>
  </si>
  <si>
    <t>Наименование мероприятий.</t>
  </si>
  <si>
    <t>Ед.</t>
  </si>
  <si>
    <t>Количество</t>
  </si>
  <si>
    <t>Стоимость</t>
  </si>
  <si>
    <t>п/п</t>
  </si>
  <si>
    <t>изм.</t>
  </si>
  <si>
    <t>(руб.)</t>
  </si>
  <si>
    <t>Перерасход (+) или экономия (-) средств в 2012 году.</t>
  </si>
  <si>
    <r>
      <t xml:space="preserve">Замена компенсаторов </t>
    </r>
    <r>
      <rPr>
        <sz val="11"/>
        <rFont val="Calibri"/>
        <family val="2"/>
        <charset val="204"/>
      </rPr>
      <t>ø28 на стояке ГВС и ХВС в кв. 24</t>
    </r>
  </si>
  <si>
    <t>шт.</t>
  </si>
  <si>
    <t>Монтаж канализационного вакумного клапана на чердаке.</t>
  </si>
  <si>
    <t>Аварийная чистка канализации кк - 42,43 от 24.01.13 (9,74%)</t>
  </si>
  <si>
    <t>Уборка снега с кровли</t>
  </si>
  <si>
    <r>
      <t>м</t>
    </r>
    <r>
      <rPr>
        <sz val="11"/>
        <rFont val="Calibri"/>
        <family val="2"/>
        <charset val="204"/>
      </rPr>
      <t>²</t>
    </r>
  </si>
  <si>
    <t>Монтаж щетинистой дорожки в тамбуре и ковралина у лифта.</t>
  </si>
  <si>
    <t>Информационная доска для объявлений в подъезде.</t>
  </si>
  <si>
    <t>Вывоз снега с  придомовой територии в феврале</t>
  </si>
  <si>
    <t>м/час</t>
  </si>
  <si>
    <t>Тех. обслуживание лифта.</t>
  </si>
  <si>
    <t>Генеральная уборка подъезда в апреле</t>
  </si>
  <si>
    <t xml:space="preserve">Межэтажные таблички </t>
  </si>
  <si>
    <t>шт</t>
  </si>
  <si>
    <t>Табличка" инструкция в лифт"</t>
  </si>
  <si>
    <t>Благоустройство территории (чернозем)5,4%</t>
  </si>
  <si>
    <t>т.</t>
  </si>
  <si>
    <t>Благоустройство территории (песок)5,4%</t>
  </si>
  <si>
    <t>Уборка строительного и бытового мусора на территории (9,74%)</t>
  </si>
  <si>
    <r>
      <t>м</t>
    </r>
    <r>
      <rPr>
        <sz val="11"/>
        <rFont val="Calibri"/>
        <family val="2"/>
        <charset val="204"/>
      </rPr>
      <t>³</t>
    </r>
  </si>
  <si>
    <t>Ремонт ораждения возле дома.</t>
  </si>
  <si>
    <t>м</t>
  </si>
  <si>
    <t>Замена манометров в ИТП (50%).</t>
  </si>
  <si>
    <t>Замена термометров в ИТП (50%).</t>
  </si>
  <si>
    <t>Изготовление и установка детской качели на детской площадке (9,74%).</t>
  </si>
  <si>
    <t>Окраска малых форм на детской плдощадке (9,74%) .</t>
  </si>
  <si>
    <t>Ремонт освещения в подъезде, закрытие эл. щитов, установка стекол на светильники</t>
  </si>
  <si>
    <t>Генеральная уборка в сентябре.</t>
  </si>
  <si>
    <t>Прочистка, промывка канализации КК-9,КК-10 (9,74%) .</t>
  </si>
  <si>
    <t>Установка доводчика на вторые тамбурные двери и ручек на окна в подъезде.</t>
  </si>
  <si>
    <t>Модернизация системы видеонаблюдения с выводом в интернет (22,84 %).</t>
  </si>
  <si>
    <t>Замена счетчика холодной воды (22,84%).</t>
  </si>
  <si>
    <t>Монтаж информационной доски для объявлений в подъезде.</t>
  </si>
  <si>
    <t>Ремонт теплообменника в ИТП (50%).</t>
  </si>
  <si>
    <t>Ежегодное  тех. освидетельствование лифта</t>
  </si>
  <si>
    <t>Обслуживание системы видеонаблюдения</t>
  </si>
  <si>
    <t>мес.</t>
  </si>
  <si>
    <t>Установка новогодней елки</t>
  </si>
  <si>
    <t>Всего в 2013году:</t>
  </si>
  <si>
    <t>Управление МКД (14%)</t>
  </si>
  <si>
    <t>ИТОГО за 2013год:</t>
  </si>
  <si>
    <t>ИТОГО на 31.12.2013г:</t>
  </si>
  <si>
    <t xml:space="preserve">Перерасход (+) или экономия (-) средств текущего ремонта общего имущества многоквартирного дома по </t>
  </si>
  <si>
    <t>состоянию  на   31  декабря</t>
  </si>
  <si>
    <t xml:space="preserve">года составляет </t>
  </si>
  <si>
    <t>рубля.</t>
  </si>
  <si>
    <t>5.    В</t>
  </si>
  <si>
    <t xml:space="preserve">году начисление платы за содержание, ремонт и коммунальные услуги производилось </t>
  </si>
  <si>
    <t>Наименование статьи.</t>
  </si>
  <si>
    <t>ООО "УК "Альтернатива"</t>
  </si>
  <si>
    <t>Муниципальные дома</t>
  </si>
  <si>
    <t>( ОАО "Западное управление")</t>
  </si>
  <si>
    <t>1.</t>
  </si>
  <si>
    <t>Содержание общего имущества.</t>
  </si>
  <si>
    <r>
      <t>15,64 руб./м</t>
    </r>
    <r>
      <rPr>
        <sz val="11"/>
        <rFont val="Calibri"/>
        <family val="2"/>
        <charset val="204"/>
      </rPr>
      <t>²</t>
    </r>
  </si>
  <si>
    <t>18,50 руб./м²</t>
  </si>
  <si>
    <t>2.</t>
  </si>
  <si>
    <t>Текущий ремонт общего имущества.</t>
  </si>
  <si>
    <r>
      <t>4,74 руб./м</t>
    </r>
    <r>
      <rPr>
        <sz val="11"/>
        <rFont val="Calibri"/>
        <family val="2"/>
        <charset val="204"/>
      </rPr>
      <t>²</t>
    </r>
  </si>
  <si>
    <t>4,74 руб./м²</t>
  </si>
  <si>
    <t>3.</t>
  </si>
  <si>
    <t>Отопление</t>
  </si>
  <si>
    <t>0,019 Гкал/м</t>
  </si>
  <si>
    <t>0,027 Гкал/м</t>
  </si>
  <si>
    <t>4.</t>
  </si>
  <si>
    <t>Горячее водоснабжение.</t>
  </si>
  <si>
    <t>213,47 руб./чел.</t>
  </si>
  <si>
    <t>301,44 руб./чел.</t>
  </si>
  <si>
    <t>5.</t>
  </si>
  <si>
    <t>Холодное водоснабжение.</t>
  </si>
  <si>
    <t>50,76 руб./чел.</t>
  </si>
  <si>
    <t>74,71 руб./чел.</t>
  </si>
  <si>
    <t>6.</t>
  </si>
  <si>
    <t>Водоотведение.</t>
  </si>
  <si>
    <t>83,46 руб./чел.</t>
  </si>
  <si>
    <t>116,82 руб./чел.</t>
  </si>
  <si>
    <t>В</t>
  </si>
  <si>
    <t>году (с 1 января) предлагается следующая плата за содержание и ремонт общего имущества:</t>
  </si>
  <si>
    <t xml:space="preserve"> - содержание общего имущества - рубля с кв.метра общей площади в месяц;</t>
  </si>
  <si>
    <t xml:space="preserve"> - текущий ремонт общего имущества -</t>
  </si>
  <si>
    <t>рубля с кв.метра в месяц;</t>
  </si>
  <si>
    <t xml:space="preserve"> - коммунальная услуга (отопление) будет оплачиваться по Постановлению Правительства РФ №307 от 23.05.06 г.,</t>
  </si>
  <si>
    <t xml:space="preserve">- коммунальные услуги (горячее и холодное водоснабжение, водоотведение, электроснабжение) будут оплачиваться </t>
  </si>
  <si>
    <t xml:space="preserve"> по Постановлению Правительства РФ №354 от 06.05.2011 г., ежемесячно по показаниям индивидуальных приборов</t>
  </si>
  <si>
    <t xml:space="preserve"> учета с отдельным начислением платы за общедомовые нужды.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</si>
  <si>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</si>
  <si>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</si>
  <si>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</si>
  <si>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 -  вывоз снега с придомовой территории</t>
  </si>
  <si>
    <t xml:space="preserve">  -  чистка кровли от снега</t>
  </si>
  <si>
    <t xml:space="preserve">  -  поверка (замена) манометров и термометров</t>
  </si>
  <si>
    <t xml:space="preserve">  -  передача наружных инженерных сетей</t>
  </si>
  <si>
    <t xml:space="preserve">  -  непредвиденные затраты (компенсаторы, арматура, эл.арматура, замки и т.д.)</t>
  </si>
  <si>
    <t xml:space="preserve">  -  мероприятия по энергоресурсосбережению</t>
  </si>
  <si>
    <t xml:space="preserve">  -  обслуживание системы видеонаблюдения</t>
  </si>
  <si>
    <t xml:space="preserve"> -   генеральная уборка подъезда</t>
  </si>
  <si>
    <t xml:space="preserve"> ИТОГО  ориентировочно:</t>
  </si>
  <si>
    <t>рублей</t>
  </si>
  <si>
    <t xml:space="preserve">          Что  с  учетом  перерасхода (+)   или   экономии (-)  средств    в </t>
  </si>
  <si>
    <t>году   в   размере</t>
  </si>
  <si>
    <t xml:space="preserve">          составит </t>
  </si>
  <si>
    <t>на</t>
  </si>
  <si>
    <t xml:space="preserve">год ,       или </t>
  </si>
  <si>
    <t>рубля с кв.метра в месяц.</t>
  </si>
  <si>
    <t>Директор</t>
  </si>
  <si>
    <t>А.Б. Хлебников</t>
  </si>
  <si>
    <t xml:space="preserve"> ежемесячно равными долями, исходя из объемов потребления в 2013 году, с последующим перерасчетом в декабре 2014 г.,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</si>
</sst>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2"/>
      <name val="Calibri"/>
      <family val="2"/>
      <charset val="204"/>
      <scheme val="minor"/>
    </font>
    <font>
      <sz val="6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49" fontId="4" fillId="0" borderId="0" xfId="0" applyNumberFormat="1" applyFont="1" applyFill="1" applyAlignment="1">
      <alignment horizontal="center"/>
    </xf>
    <xf numFmtId="0" fontId="4" fillId="0" borderId="0" xfId="0" applyFont="1" applyFill="1" applyAlignment="1"/>
    <xf numFmtId="4" fontId="5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right"/>
    </xf>
    <xf numFmtId="4" fontId="6" fillId="0" borderId="0" xfId="0" applyNumberFormat="1" applyFont="1" applyFill="1"/>
    <xf numFmtId="4" fontId="8" fillId="0" borderId="0" xfId="0" applyNumberFormat="1" applyFont="1" applyFill="1" applyAlignment="1">
      <alignment horizontal="right"/>
    </xf>
    <xf numFmtId="4" fontId="2" fillId="0" borderId="0" xfId="0" applyNumberFormat="1" applyFont="1" applyFill="1" applyAlignment="1"/>
    <xf numFmtId="4" fontId="8" fillId="0" borderId="0" xfId="0" applyNumberFormat="1" applyFont="1" applyFill="1"/>
    <xf numFmtId="4" fontId="6" fillId="0" borderId="0" xfId="0" applyNumberFormat="1" applyFont="1" applyFill="1" applyAlignment="1">
      <alignment horizontal="center"/>
    </xf>
    <xf numFmtId="4" fontId="6" fillId="0" borderId="0" xfId="0" applyNumberFormat="1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4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4" fontId="3" fillId="0" borderId="0" xfId="0" applyNumberFormat="1" applyFont="1" applyFill="1"/>
    <xf numFmtId="0" fontId="7" fillId="0" borderId="0" xfId="0" applyFont="1" applyFill="1" applyAlignment="1">
      <alignment horizontal="left"/>
    </xf>
    <xf numFmtId="4" fontId="6" fillId="0" borderId="0" xfId="0" applyNumberFormat="1" applyFont="1" applyFill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6" fillId="0" borderId="5" xfId="0" applyFont="1" applyFill="1" applyBorder="1" applyAlignment="1"/>
    <xf numFmtId="0" fontId="6" fillId="0" borderId="6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10" xfId="0" applyFont="1" applyFill="1" applyBorder="1" applyAlignment="1">
      <alignment horizontal="left"/>
    </xf>
    <xf numFmtId="0" fontId="2" fillId="0" borderId="11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4" fontId="6" fillId="0" borderId="10" xfId="0" applyNumberFormat="1" applyFont="1" applyFill="1" applyBorder="1" applyAlignment="1">
      <alignment horizontal="right"/>
    </xf>
    <xf numFmtId="4" fontId="6" fillId="0" borderId="12" xfId="0" applyNumberFormat="1" applyFont="1" applyFill="1" applyBorder="1" applyAlignment="1">
      <alignment horizontal="right"/>
    </xf>
    <xf numFmtId="0" fontId="2" fillId="0" borderId="1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/>
    </xf>
    <xf numFmtId="4" fontId="2" fillId="0" borderId="14" xfId="0" applyNumberFormat="1" applyFont="1" applyFill="1" applyBorder="1" applyAlignment="1">
      <alignment horizontal="right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4" fontId="2" fillId="0" borderId="15" xfId="0" applyNumberFormat="1" applyFont="1" applyFill="1" applyBorder="1" applyAlignment="1">
      <alignment horizontal="right" vertical="center"/>
    </xf>
    <xf numFmtId="4" fontId="2" fillId="0" borderId="14" xfId="0" applyNumberFormat="1" applyFont="1" applyFill="1" applyBorder="1" applyAlignment="1">
      <alignment horizontal="right" vertical="center"/>
    </xf>
    <xf numFmtId="0" fontId="2" fillId="0" borderId="14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15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4" fontId="0" fillId="0" borderId="15" xfId="0" applyNumberFormat="1" applyBorder="1" applyAlignment="1">
      <alignment vertical="center"/>
    </xf>
    <xf numFmtId="4" fontId="0" fillId="0" borderId="14" xfId="0" applyNumberFormat="1" applyBorder="1" applyAlignment="1">
      <alignment vertical="center"/>
    </xf>
    <xf numFmtId="4" fontId="6" fillId="0" borderId="15" xfId="0" applyNumberFormat="1" applyFont="1" applyFill="1" applyBorder="1" applyAlignment="1"/>
    <xf numFmtId="4" fontId="6" fillId="0" borderId="14" xfId="0" applyNumberFormat="1" applyFont="1" applyFill="1" applyBorder="1" applyAlignment="1"/>
    <xf numFmtId="4" fontId="2" fillId="0" borderId="15" xfId="0" applyNumberFormat="1" applyFont="1" applyFill="1" applyBorder="1" applyAlignment="1"/>
    <xf numFmtId="4" fontId="2" fillId="0" borderId="14" xfId="0" applyNumberFormat="1" applyFont="1" applyFill="1" applyBorder="1" applyAlignment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4" fontId="6" fillId="0" borderId="6" xfId="0" applyNumberFormat="1" applyFont="1" applyFill="1" applyBorder="1" applyAlignment="1">
      <alignment horizontal="right"/>
    </xf>
    <xf numFmtId="0" fontId="6" fillId="0" borderId="8" xfId="0" applyFont="1" applyFill="1" applyBorder="1" applyAlignment="1">
      <alignment horizontal="right"/>
    </xf>
    <xf numFmtId="0" fontId="6" fillId="0" borderId="10" xfId="0" applyFont="1" applyFill="1" applyBorder="1" applyAlignment="1"/>
    <xf numFmtId="0" fontId="6" fillId="0" borderId="11" xfId="0" applyFont="1" applyFill="1" applyBorder="1" applyAlignment="1"/>
    <xf numFmtId="0" fontId="6" fillId="0" borderId="12" xfId="0" applyFont="1" applyFill="1" applyBorder="1" applyAlignment="1"/>
    <xf numFmtId="4" fontId="8" fillId="0" borderId="6" xfId="0" applyNumberFormat="1" applyFont="1" applyFill="1" applyBorder="1" applyAlignment="1"/>
    <xf numFmtId="4" fontId="8" fillId="0" borderId="8" xfId="0" applyNumberFormat="1" applyFont="1" applyFill="1" applyBorder="1" applyAlignment="1"/>
    <xf numFmtId="0" fontId="6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0" fontId="6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6" fillId="0" borderId="6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 vertical="top"/>
    </xf>
    <xf numFmtId="0" fontId="6" fillId="0" borderId="7" xfId="0" applyFont="1" applyFill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Alignment="1">
      <alignment horizontal="left"/>
    </xf>
    <xf numFmtId="2" fontId="6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/>
    <xf numFmtId="0" fontId="0" fillId="0" borderId="0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4"/>
  <sheetViews>
    <sheetView tabSelected="1" workbookViewId="0">
      <selection activeCell="R66" sqref="R66"/>
    </sheetView>
  </sheetViews>
  <sheetFormatPr defaultRowHeight="15"/>
  <cols>
    <col min="1" max="1" width="5.7109375" style="1" customWidth="1"/>
    <col min="2" max="2" width="9.85546875" style="1" customWidth="1"/>
    <col min="3" max="3" width="10.7109375" style="1" customWidth="1"/>
    <col min="4" max="4" width="6.28515625" style="1" customWidth="1"/>
    <col min="5" max="5" width="7.7109375" style="1" customWidth="1"/>
    <col min="6" max="6" width="8.85546875" style="1" customWidth="1"/>
    <col min="7" max="7" width="13.28515625" style="1" customWidth="1"/>
    <col min="8" max="8" width="14.7109375" style="1" customWidth="1"/>
    <col min="9" max="9" width="9" style="1" customWidth="1"/>
    <col min="10" max="10" width="11" style="1" customWidth="1"/>
    <col min="11" max="11" width="10.140625" style="1" customWidth="1"/>
    <col min="12" max="12" width="6.140625" style="1" customWidth="1"/>
  </cols>
  <sheetData>
    <row r="1" spans="1:12">
      <c r="J1" s="2"/>
      <c r="K1" s="3"/>
    </row>
    <row r="2" spans="1:12" ht="18.7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ht="18.75">
      <c r="A4" s="5"/>
      <c r="B4" s="6"/>
      <c r="C4" s="5"/>
      <c r="D4" s="7" t="s">
        <v>2</v>
      </c>
      <c r="E4" s="8" t="s">
        <v>3</v>
      </c>
      <c r="F4" s="9" t="s">
        <v>4</v>
      </c>
      <c r="G4" s="9"/>
      <c r="H4" s="6"/>
      <c r="I4" s="6">
        <v>2013</v>
      </c>
      <c r="J4" s="9" t="s">
        <v>5</v>
      </c>
    </row>
    <row r="6" spans="1:12" ht="15.75">
      <c r="A6" s="10" t="s">
        <v>6</v>
      </c>
      <c r="B6" s="11">
        <f>I4</f>
        <v>2013</v>
      </c>
      <c r="C6" s="12" t="s">
        <v>7</v>
      </c>
      <c r="D6" s="13" t="s">
        <v>8</v>
      </c>
      <c r="E6" s="14">
        <v>1978.8</v>
      </c>
      <c r="F6" s="12" t="s">
        <v>9</v>
      </c>
      <c r="G6" s="12"/>
      <c r="H6" s="12"/>
      <c r="I6" s="12"/>
      <c r="J6" s="12"/>
      <c r="K6" s="12"/>
      <c r="L6" s="12"/>
    </row>
    <row r="7" spans="1:12" ht="15.75">
      <c r="A7" s="15">
        <v>1125491.8700000001</v>
      </c>
      <c r="B7" s="15"/>
      <c r="C7" s="16" t="s">
        <v>10</v>
      </c>
      <c r="D7" s="12"/>
      <c r="E7" s="12"/>
      <c r="F7" s="12"/>
      <c r="G7" s="17">
        <f>A7-O4</f>
        <v>1125491.8700000001</v>
      </c>
      <c r="H7" s="11" t="s">
        <v>11</v>
      </c>
      <c r="I7" s="18">
        <f>(G7/A7)*100</f>
        <v>100</v>
      </c>
      <c r="J7" s="12" t="s">
        <v>12</v>
      </c>
      <c r="K7" s="12"/>
      <c r="L7" s="12"/>
    </row>
    <row r="8" spans="1:12">
      <c r="A8" s="12" t="s">
        <v>13</v>
      </c>
      <c r="B8" s="12"/>
      <c r="C8" s="12"/>
      <c r="D8" s="12"/>
      <c r="E8" s="12"/>
      <c r="F8" s="12"/>
      <c r="G8" s="12"/>
      <c r="H8" s="12"/>
      <c r="I8" s="12"/>
      <c r="J8" s="14">
        <v>140411.60999999999</v>
      </c>
      <c r="K8" s="12" t="s">
        <v>14</v>
      </c>
      <c r="L8" s="12"/>
    </row>
    <row r="9" spans="1:12">
      <c r="A9" s="12" t="s">
        <v>15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 t="s">
        <v>16</v>
      </c>
      <c r="B10" s="12">
        <v>20376.8</v>
      </c>
      <c r="C10" s="12" t="s">
        <v>17</v>
      </c>
      <c r="D10" s="12"/>
      <c r="E10" s="19" t="s">
        <v>18</v>
      </c>
      <c r="F10" s="12">
        <v>12263.31</v>
      </c>
      <c r="G10" s="12" t="s">
        <v>17</v>
      </c>
      <c r="H10" s="12"/>
      <c r="I10" s="19"/>
      <c r="J10" s="12"/>
      <c r="K10" s="12"/>
      <c r="L10" s="12"/>
    </row>
    <row r="11" spans="1:12">
      <c r="A11" s="12" t="s">
        <v>19</v>
      </c>
      <c r="B11" s="12">
        <v>6008.39</v>
      </c>
      <c r="C11" s="12" t="s">
        <v>17</v>
      </c>
      <c r="D11" s="12"/>
      <c r="E11" s="19" t="s">
        <v>20</v>
      </c>
      <c r="F11" s="12">
        <v>13413.22</v>
      </c>
      <c r="G11" s="12" t="s">
        <v>17</v>
      </c>
      <c r="H11" s="12"/>
      <c r="I11" s="19"/>
      <c r="J11" s="12"/>
      <c r="K11" s="12"/>
      <c r="L11" s="12"/>
    </row>
    <row r="12" spans="1:12">
      <c r="A12" s="12" t="s">
        <v>21</v>
      </c>
      <c r="B12" s="12">
        <v>9143.98</v>
      </c>
      <c r="C12" s="12" t="s">
        <v>17</v>
      </c>
      <c r="D12" s="12"/>
      <c r="E12" s="19" t="s">
        <v>22</v>
      </c>
      <c r="F12" s="12">
        <v>13995.79</v>
      </c>
      <c r="G12" s="12" t="s">
        <v>17</v>
      </c>
      <c r="H12" s="12"/>
      <c r="I12" s="20"/>
      <c r="J12" s="12"/>
      <c r="K12" s="12"/>
      <c r="L12" s="12"/>
    </row>
    <row r="13" spans="1:12" ht="15.75">
      <c r="A13" s="12" t="s">
        <v>23</v>
      </c>
      <c r="B13" s="12"/>
      <c r="C13" s="12"/>
      <c r="D13" s="12"/>
      <c r="E13" s="12"/>
      <c r="F13" s="12"/>
      <c r="G13" s="12"/>
      <c r="H13" s="12"/>
      <c r="I13" s="12"/>
      <c r="J13" s="12">
        <f>G14+G15+G16+G17</f>
        <v>1978.8</v>
      </c>
      <c r="K13" s="10" t="s">
        <v>24</v>
      </c>
      <c r="L13" s="12"/>
    </row>
    <row r="14" spans="1:12">
      <c r="A14" s="21" t="s">
        <v>25</v>
      </c>
      <c r="B14" s="12" t="s">
        <v>26</v>
      </c>
      <c r="C14" s="12"/>
      <c r="D14" s="12"/>
      <c r="E14" s="12"/>
      <c r="F14" s="12"/>
      <c r="G14" s="14">
        <f>(E6*43.5/100)</f>
        <v>860.77800000000002</v>
      </c>
      <c r="H14" s="12" t="s">
        <v>17</v>
      </c>
      <c r="I14" s="12"/>
      <c r="J14" s="12"/>
      <c r="K14" s="12"/>
      <c r="L14" s="12"/>
    </row>
    <row r="15" spans="1:12">
      <c r="A15" s="21" t="s">
        <v>25</v>
      </c>
      <c r="B15" s="12" t="s">
        <v>27</v>
      </c>
      <c r="C15" s="12"/>
      <c r="D15" s="12"/>
      <c r="E15" s="12"/>
      <c r="F15" s="12"/>
      <c r="G15" s="14">
        <f>(E6*36.6/100)</f>
        <v>724.24080000000004</v>
      </c>
      <c r="H15" s="12" t="s">
        <v>17</v>
      </c>
      <c r="I15" s="12"/>
      <c r="J15" s="12"/>
      <c r="K15" s="12"/>
      <c r="L15" s="12"/>
    </row>
    <row r="16" spans="1:12">
      <c r="A16" s="21" t="s">
        <v>25</v>
      </c>
      <c r="B16" s="12" t="s">
        <v>28</v>
      </c>
      <c r="C16" s="12"/>
      <c r="D16" s="12"/>
      <c r="E16" s="12"/>
      <c r="F16" s="12"/>
      <c r="G16" s="14">
        <f>(E6*12.5/100)</f>
        <v>247.35</v>
      </c>
      <c r="H16" s="12" t="s">
        <v>17</v>
      </c>
      <c r="I16" s="12"/>
      <c r="J16" s="12"/>
      <c r="K16" s="16"/>
      <c r="L16" s="16"/>
    </row>
    <row r="17" spans="1:12">
      <c r="A17" s="22" t="s">
        <v>25</v>
      </c>
      <c r="B17" s="1" t="s">
        <v>29</v>
      </c>
      <c r="G17" s="14">
        <f>(E6*7.4/100)</f>
        <v>146.43120000000002</v>
      </c>
      <c r="H17" s="1" t="s">
        <v>17</v>
      </c>
    </row>
    <row r="18" spans="1:12">
      <c r="G18" s="23"/>
    </row>
    <row r="19" spans="1:12">
      <c r="A19" s="24" t="s">
        <v>30</v>
      </c>
      <c r="G19" s="14">
        <f>E6*4.74*12/1.03</f>
        <v>109275.86796116504</v>
      </c>
      <c r="H19" s="1" t="s">
        <v>31</v>
      </c>
    </row>
    <row r="20" spans="1:12" ht="15.75" thickBot="1">
      <c r="A20" s="25">
        <f>G19*I7/100</f>
        <v>109275.86796116504</v>
      </c>
      <c r="B20" s="25"/>
      <c r="C20" s="1" t="s">
        <v>32</v>
      </c>
    </row>
    <row r="21" spans="1:12">
      <c r="A21" s="26" t="s">
        <v>2</v>
      </c>
      <c r="B21" s="27" t="s">
        <v>33</v>
      </c>
      <c r="C21" s="28"/>
      <c r="D21" s="28"/>
      <c r="E21" s="28"/>
      <c r="F21" s="28"/>
      <c r="G21" s="28"/>
      <c r="H21" s="29"/>
      <c r="I21" s="26" t="s">
        <v>34</v>
      </c>
      <c r="J21" s="30" t="s">
        <v>35</v>
      </c>
      <c r="K21" s="27" t="s">
        <v>36</v>
      </c>
      <c r="L21" s="29"/>
    </row>
    <row r="22" spans="1:12" ht="15.75" thickBot="1">
      <c r="A22" s="31" t="s">
        <v>37</v>
      </c>
      <c r="B22" s="32"/>
      <c r="C22" s="33"/>
      <c r="D22" s="33"/>
      <c r="E22" s="33"/>
      <c r="F22" s="33"/>
      <c r="G22" s="33"/>
      <c r="H22" s="34"/>
      <c r="I22" s="31" t="s">
        <v>38</v>
      </c>
      <c r="J22" s="35"/>
      <c r="K22" s="36" t="s">
        <v>39</v>
      </c>
      <c r="L22" s="37"/>
    </row>
    <row r="23" spans="1:12" ht="15.75" thickBot="1">
      <c r="A23" s="38"/>
      <c r="B23" s="39" t="s">
        <v>40</v>
      </c>
      <c r="C23" s="40"/>
      <c r="D23" s="40"/>
      <c r="E23" s="40"/>
      <c r="F23" s="40"/>
      <c r="G23" s="40"/>
      <c r="H23" s="40"/>
      <c r="I23" s="41"/>
      <c r="J23" s="41"/>
      <c r="K23" s="42">
        <v>162751.25390291301</v>
      </c>
      <c r="L23" s="43"/>
    </row>
    <row r="24" spans="1:12">
      <c r="A24" s="44">
        <v>1</v>
      </c>
      <c r="B24" s="45" t="s">
        <v>41</v>
      </c>
      <c r="C24" s="46"/>
      <c r="D24" s="46"/>
      <c r="E24" s="46"/>
      <c r="F24" s="46"/>
      <c r="G24" s="46"/>
      <c r="H24" s="47"/>
      <c r="I24" s="48" t="s">
        <v>42</v>
      </c>
      <c r="J24" s="44">
        <v>2</v>
      </c>
      <c r="K24" s="49">
        <v>7136</v>
      </c>
      <c r="L24" s="50"/>
    </row>
    <row r="25" spans="1:12">
      <c r="A25" s="44">
        <v>2</v>
      </c>
      <c r="B25" s="51" t="s">
        <v>43</v>
      </c>
      <c r="C25" s="52"/>
      <c r="D25" s="52"/>
      <c r="E25" s="52"/>
      <c r="F25" s="52"/>
      <c r="G25" s="52"/>
      <c r="H25" s="53"/>
      <c r="I25" s="48" t="s">
        <v>42</v>
      </c>
      <c r="J25" s="44">
        <v>4</v>
      </c>
      <c r="K25" s="54">
        <v>6894</v>
      </c>
      <c r="L25" s="55"/>
    </row>
    <row r="26" spans="1:12">
      <c r="A26" s="44">
        <v>3</v>
      </c>
      <c r="B26" s="51" t="s">
        <v>44</v>
      </c>
      <c r="C26" s="52"/>
      <c r="D26" s="52"/>
      <c r="E26" s="52"/>
      <c r="F26" s="52"/>
      <c r="G26" s="52"/>
      <c r="H26" s="53"/>
      <c r="I26" s="56" t="s">
        <v>42</v>
      </c>
      <c r="J26" s="44">
        <v>2</v>
      </c>
      <c r="K26" s="49">
        <f>10000/19200.7*1871.5</f>
        <v>974.70404724827745</v>
      </c>
      <c r="L26" s="50"/>
    </row>
    <row r="27" spans="1:12">
      <c r="A27" s="44">
        <v>4</v>
      </c>
      <c r="B27" s="51" t="s">
        <v>45</v>
      </c>
      <c r="C27" s="52"/>
      <c r="D27" s="52"/>
      <c r="E27" s="52"/>
      <c r="F27" s="52"/>
      <c r="G27" s="52"/>
      <c r="H27" s="53"/>
      <c r="I27" s="2" t="s">
        <v>46</v>
      </c>
      <c r="J27" s="44">
        <v>325</v>
      </c>
      <c r="K27" s="54">
        <v>8000</v>
      </c>
      <c r="L27" s="55"/>
    </row>
    <row r="28" spans="1:12">
      <c r="A28" s="44">
        <v>5</v>
      </c>
      <c r="B28" s="51" t="s">
        <v>47</v>
      </c>
      <c r="C28" s="52"/>
      <c r="D28" s="52"/>
      <c r="E28" s="52"/>
      <c r="F28" s="52"/>
      <c r="G28" s="52"/>
      <c r="H28" s="53"/>
      <c r="I28" s="56" t="s">
        <v>42</v>
      </c>
      <c r="J28" s="44">
        <v>2</v>
      </c>
      <c r="K28" s="54">
        <v>6592</v>
      </c>
      <c r="L28" s="55"/>
    </row>
    <row r="29" spans="1:12">
      <c r="A29" s="44">
        <v>6</v>
      </c>
      <c r="B29" s="51" t="s">
        <v>48</v>
      </c>
      <c r="C29" s="52"/>
      <c r="D29" s="52"/>
      <c r="E29" s="52"/>
      <c r="F29" s="52"/>
      <c r="G29" s="52"/>
      <c r="H29" s="53"/>
      <c r="I29" s="56" t="s">
        <v>42</v>
      </c>
      <c r="J29" s="57">
        <v>1</v>
      </c>
      <c r="K29" s="49">
        <v>4233.33</v>
      </c>
      <c r="L29" s="50"/>
    </row>
    <row r="30" spans="1:12">
      <c r="A30" s="44">
        <v>7</v>
      </c>
      <c r="B30" s="51" t="s">
        <v>49</v>
      </c>
      <c r="C30" s="52"/>
      <c r="D30" s="52"/>
      <c r="E30" s="52"/>
      <c r="F30" s="52"/>
      <c r="G30" s="52"/>
      <c r="H30" s="53"/>
      <c r="I30" s="48" t="s">
        <v>50</v>
      </c>
      <c r="J30" s="44">
        <v>6</v>
      </c>
      <c r="K30" s="49">
        <f>50100/19200.7*1871.6</f>
        <v>4883.5282047008695</v>
      </c>
      <c r="L30" s="50"/>
    </row>
    <row r="31" spans="1:12">
      <c r="A31" s="44">
        <v>8</v>
      </c>
      <c r="B31" s="58" t="s">
        <v>51</v>
      </c>
      <c r="C31" s="59"/>
      <c r="D31" s="59"/>
      <c r="E31" s="59"/>
      <c r="F31" s="59"/>
      <c r="G31" s="59"/>
      <c r="H31" s="60"/>
      <c r="I31" s="48" t="s">
        <v>42</v>
      </c>
      <c r="J31" s="61">
        <v>1</v>
      </c>
      <c r="K31" s="49">
        <v>7454.5</v>
      </c>
      <c r="L31" s="50"/>
    </row>
    <row r="32" spans="1:12">
      <c r="A32" s="44">
        <v>9</v>
      </c>
      <c r="B32" s="51" t="s">
        <v>52</v>
      </c>
      <c r="C32" s="52"/>
      <c r="D32" s="52"/>
      <c r="E32" s="52"/>
      <c r="F32" s="52"/>
      <c r="G32" s="52"/>
      <c r="H32" s="53"/>
      <c r="I32" s="56" t="s">
        <v>46</v>
      </c>
      <c r="J32" s="44">
        <v>313</v>
      </c>
      <c r="K32" s="49">
        <v>1000</v>
      </c>
      <c r="L32" s="50"/>
    </row>
    <row r="33" spans="1:12">
      <c r="A33" s="44">
        <v>10</v>
      </c>
      <c r="B33" s="51" t="s">
        <v>53</v>
      </c>
      <c r="C33" s="52"/>
      <c r="D33" s="52"/>
      <c r="E33" s="52"/>
      <c r="F33" s="52"/>
      <c r="G33" s="52"/>
      <c r="H33" s="53"/>
      <c r="I33" s="48" t="s">
        <v>54</v>
      </c>
      <c r="J33" s="44">
        <v>9</v>
      </c>
      <c r="K33" s="54">
        <f>(9*306.63)+255</f>
        <v>3014.67</v>
      </c>
      <c r="L33" s="55"/>
    </row>
    <row r="34" spans="1:12">
      <c r="A34" s="44">
        <v>11</v>
      </c>
      <c r="B34" s="51" t="s">
        <v>55</v>
      </c>
      <c r="C34" s="52"/>
      <c r="D34" s="52"/>
      <c r="E34" s="52"/>
      <c r="F34" s="52"/>
      <c r="G34" s="52"/>
      <c r="H34" s="53"/>
      <c r="I34" s="56" t="s">
        <v>42</v>
      </c>
      <c r="J34" s="44">
        <v>1</v>
      </c>
      <c r="K34" s="49">
        <f>1610/9</f>
        <v>178.88888888888889</v>
      </c>
      <c r="L34" s="50"/>
    </row>
    <row r="35" spans="1:12">
      <c r="A35" s="44">
        <v>12</v>
      </c>
      <c r="B35" s="51" t="s">
        <v>56</v>
      </c>
      <c r="C35" s="52"/>
      <c r="D35" s="52"/>
      <c r="E35" s="52"/>
      <c r="F35" s="52"/>
      <c r="G35" s="52"/>
      <c r="H35" s="53"/>
      <c r="I35" s="56" t="s">
        <v>57</v>
      </c>
      <c r="J35" s="44">
        <v>10</v>
      </c>
      <c r="K35" s="49">
        <f>7000*0.054</f>
        <v>378</v>
      </c>
      <c r="L35" s="50"/>
    </row>
    <row r="36" spans="1:12">
      <c r="A36" s="44">
        <v>13</v>
      </c>
      <c r="B36" s="51" t="s">
        <v>58</v>
      </c>
      <c r="C36" s="52"/>
      <c r="D36" s="52"/>
      <c r="E36" s="52"/>
      <c r="F36" s="52"/>
      <c r="G36" s="52"/>
      <c r="H36" s="53"/>
      <c r="I36" s="56" t="s">
        <v>57</v>
      </c>
      <c r="J36" s="44">
        <v>10</v>
      </c>
      <c r="K36" s="49">
        <f>6000*0.054</f>
        <v>324</v>
      </c>
      <c r="L36" s="50"/>
    </row>
    <row r="37" spans="1:12">
      <c r="A37" s="44">
        <v>14</v>
      </c>
      <c r="B37" s="51" t="s">
        <v>59</v>
      </c>
      <c r="C37" s="52"/>
      <c r="D37" s="52"/>
      <c r="E37" s="52"/>
      <c r="F37" s="52"/>
      <c r="G37" s="52"/>
      <c r="H37" s="53"/>
      <c r="I37" s="48" t="s">
        <v>60</v>
      </c>
      <c r="J37" s="44">
        <v>20</v>
      </c>
      <c r="K37" s="54">
        <f>13000*0.0974</f>
        <v>1266.2</v>
      </c>
      <c r="L37" s="55"/>
    </row>
    <row r="38" spans="1:12">
      <c r="A38" s="44">
        <v>15</v>
      </c>
      <c r="B38" s="51" t="s">
        <v>61</v>
      </c>
      <c r="C38" s="52"/>
      <c r="D38" s="52"/>
      <c r="E38" s="52"/>
      <c r="F38" s="52"/>
      <c r="G38" s="52"/>
      <c r="H38" s="53"/>
      <c r="I38" s="56" t="s">
        <v>62</v>
      </c>
      <c r="J38" s="44">
        <v>10</v>
      </c>
      <c r="K38" s="54">
        <f>2200+2000</f>
        <v>4200</v>
      </c>
      <c r="L38" s="55"/>
    </row>
    <row r="39" spans="1:12">
      <c r="A39" s="44">
        <v>16</v>
      </c>
      <c r="B39" s="51" t="s">
        <v>63</v>
      </c>
      <c r="C39" s="52"/>
      <c r="D39" s="52"/>
      <c r="E39" s="52"/>
      <c r="F39" s="52"/>
      <c r="G39" s="52"/>
      <c r="H39" s="53"/>
      <c r="I39" s="56" t="s">
        <v>42</v>
      </c>
      <c r="J39" s="44">
        <v>4</v>
      </c>
      <c r="K39" s="49">
        <f>4*319.2*0.5</f>
        <v>638.4</v>
      </c>
      <c r="L39" s="50"/>
    </row>
    <row r="40" spans="1:12">
      <c r="A40" s="44">
        <v>17</v>
      </c>
      <c r="B40" s="51" t="s">
        <v>64</v>
      </c>
      <c r="C40" s="52"/>
      <c r="D40" s="52"/>
      <c r="E40" s="52"/>
      <c r="F40" s="52"/>
      <c r="G40" s="52"/>
      <c r="H40" s="53"/>
      <c r="I40" s="56" t="s">
        <v>42</v>
      </c>
      <c r="J40" s="44">
        <v>4</v>
      </c>
      <c r="K40" s="49">
        <f>4*116.8*0.5</f>
        <v>233.6</v>
      </c>
      <c r="L40" s="50"/>
    </row>
    <row r="41" spans="1:12">
      <c r="A41" s="44">
        <v>18</v>
      </c>
      <c r="B41" s="51" t="s">
        <v>65</v>
      </c>
      <c r="C41" s="52"/>
      <c r="D41" s="52"/>
      <c r="E41" s="52"/>
      <c r="F41" s="52"/>
      <c r="G41" s="52"/>
      <c r="H41" s="53"/>
      <c r="I41" s="62" t="s">
        <v>42</v>
      </c>
      <c r="J41" s="44">
        <v>1</v>
      </c>
      <c r="K41" s="49">
        <f>(2000+9000)/9</f>
        <v>1222.2222222222222</v>
      </c>
      <c r="L41" s="50"/>
    </row>
    <row r="42" spans="1:12">
      <c r="A42" s="44">
        <v>19</v>
      </c>
      <c r="B42" s="51" t="s">
        <v>66</v>
      </c>
      <c r="C42" s="52"/>
      <c r="D42" s="52"/>
      <c r="E42" s="52"/>
      <c r="F42" s="52"/>
      <c r="G42" s="52"/>
      <c r="H42" s="53"/>
      <c r="I42" s="62" t="s">
        <v>42</v>
      </c>
      <c r="J42" s="44">
        <v>1</v>
      </c>
      <c r="K42" s="49">
        <f>2969*0.0993</f>
        <v>294.82170000000002</v>
      </c>
      <c r="L42" s="50"/>
    </row>
    <row r="43" spans="1:12">
      <c r="A43" s="44">
        <v>20</v>
      </c>
      <c r="B43" s="51" t="s">
        <v>67</v>
      </c>
      <c r="C43" s="52"/>
      <c r="D43" s="52"/>
      <c r="E43" s="52"/>
      <c r="F43" s="52"/>
      <c r="G43" s="52"/>
      <c r="H43" s="53"/>
      <c r="I43" s="56" t="s">
        <v>42</v>
      </c>
      <c r="J43" s="44">
        <v>6</v>
      </c>
      <c r="K43" s="49">
        <v>980</v>
      </c>
      <c r="L43" s="50"/>
    </row>
    <row r="44" spans="1:12">
      <c r="A44" s="44">
        <v>21</v>
      </c>
      <c r="B44" s="51" t="s">
        <v>68</v>
      </c>
      <c r="C44" s="52"/>
      <c r="D44" s="52"/>
      <c r="E44" s="52"/>
      <c r="F44" s="52"/>
      <c r="G44" s="52"/>
      <c r="H44" s="53"/>
      <c r="I44" s="56" t="s">
        <v>46</v>
      </c>
      <c r="J44" s="44">
        <v>313</v>
      </c>
      <c r="K44" s="49">
        <f>2400+260</f>
        <v>2660</v>
      </c>
      <c r="L44" s="50"/>
    </row>
    <row r="45" spans="1:12">
      <c r="A45" s="44">
        <v>22</v>
      </c>
      <c r="B45" s="58" t="s">
        <v>69</v>
      </c>
      <c r="C45" s="59"/>
      <c r="D45" s="59"/>
      <c r="E45" s="59"/>
      <c r="F45" s="59"/>
      <c r="G45" s="59"/>
      <c r="H45" s="60"/>
      <c r="I45" s="62" t="s">
        <v>42</v>
      </c>
      <c r="J45" s="44">
        <v>2</v>
      </c>
      <c r="K45" s="49">
        <f>12000*9.9%</f>
        <v>1188</v>
      </c>
      <c r="L45" s="50"/>
    </row>
    <row r="46" spans="1:12">
      <c r="A46" s="44">
        <v>23</v>
      </c>
      <c r="B46" s="51" t="s">
        <v>70</v>
      </c>
      <c r="C46" s="52"/>
      <c r="D46" s="52"/>
      <c r="E46" s="52"/>
      <c r="F46" s="52"/>
      <c r="G46" s="52"/>
      <c r="H46" s="53"/>
      <c r="I46" s="56" t="s">
        <v>42</v>
      </c>
      <c r="J46" s="44">
        <f>1+17</f>
        <v>18</v>
      </c>
      <c r="K46" s="49">
        <f>2655.8+1700</f>
        <v>4355.8</v>
      </c>
      <c r="L46" s="50"/>
    </row>
    <row r="47" spans="1:12">
      <c r="A47" s="44">
        <v>24</v>
      </c>
      <c r="B47" s="51" t="s">
        <v>71</v>
      </c>
      <c r="C47" s="52"/>
      <c r="D47" s="52"/>
      <c r="E47" s="52"/>
      <c r="F47" s="52"/>
      <c r="G47" s="52"/>
      <c r="H47" s="53"/>
      <c r="I47" s="56" t="s">
        <v>42</v>
      </c>
      <c r="J47" s="44">
        <v>1</v>
      </c>
      <c r="K47" s="49">
        <f>33938.97*0.2284</f>
        <v>7751.6607480000002</v>
      </c>
      <c r="L47" s="50"/>
    </row>
    <row r="48" spans="1:12">
      <c r="A48" s="44">
        <v>25</v>
      </c>
      <c r="B48" s="51" t="s">
        <v>72</v>
      </c>
      <c r="C48" s="52"/>
      <c r="D48" s="52"/>
      <c r="E48" s="52"/>
      <c r="F48" s="52"/>
      <c r="G48" s="52"/>
      <c r="H48" s="53"/>
      <c r="I48" s="56" t="s">
        <v>42</v>
      </c>
      <c r="J48" s="44">
        <v>1</v>
      </c>
      <c r="K48" s="49">
        <f>8439/4</f>
        <v>2109.75</v>
      </c>
      <c r="L48" s="50"/>
    </row>
    <row r="49" spans="1:12">
      <c r="A49" s="44">
        <v>26</v>
      </c>
      <c r="B49" s="51" t="s">
        <v>73</v>
      </c>
      <c r="C49" s="52"/>
      <c r="D49" s="52"/>
      <c r="E49" s="52"/>
      <c r="F49" s="52"/>
      <c r="G49" s="52"/>
      <c r="H49" s="53"/>
      <c r="I49" s="56" t="s">
        <v>42</v>
      </c>
      <c r="J49" s="44">
        <v>1</v>
      </c>
      <c r="K49" s="49">
        <v>2900</v>
      </c>
      <c r="L49" s="50"/>
    </row>
    <row r="50" spans="1:12">
      <c r="A50" s="44">
        <v>27</v>
      </c>
      <c r="B50" s="51" t="s">
        <v>74</v>
      </c>
      <c r="C50" s="52"/>
      <c r="D50" s="52"/>
      <c r="E50" s="52"/>
      <c r="F50" s="52"/>
      <c r="G50" s="52"/>
      <c r="H50" s="53"/>
      <c r="I50" s="56" t="s">
        <v>42</v>
      </c>
      <c r="J50" s="44">
        <v>1</v>
      </c>
      <c r="K50" s="49">
        <f>19410/2*0.5</f>
        <v>4852.5</v>
      </c>
      <c r="L50" s="50"/>
    </row>
    <row r="51" spans="1:12">
      <c r="A51" s="44">
        <v>28</v>
      </c>
      <c r="B51" s="51" t="s">
        <v>75</v>
      </c>
      <c r="C51" s="52"/>
      <c r="D51" s="52"/>
      <c r="E51" s="52"/>
      <c r="F51" s="52"/>
      <c r="G51" s="52"/>
      <c r="H51" s="53"/>
      <c r="I51" s="48" t="s">
        <v>42</v>
      </c>
      <c r="J51" s="61">
        <v>1</v>
      </c>
      <c r="K51" s="54">
        <v>6500</v>
      </c>
      <c r="L51" s="55"/>
    </row>
    <row r="52" spans="1:12">
      <c r="A52" s="44">
        <v>29</v>
      </c>
      <c r="B52" s="63" t="s">
        <v>76</v>
      </c>
      <c r="C52" s="64"/>
      <c r="D52" s="64"/>
      <c r="E52" s="64"/>
      <c r="F52" s="64"/>
      <c r="G52" s="64"/>
      <c r="H52" s="65"/>
      <c r="I52" s="66" t="s">
        <v>77</v>
      </c>
      <c r="J52" s="67">
        <v>12</v>
      </c>
      <c r="K52" s="68">
        <f>1250/4*12</f>
        <v>3750</v>
      </c>
      <c r="L52" s="69"/>
    </row>
    <row r="53" spans="1:12">
      <c r="A53" s="44">
        <v>30</v>
      </c>
      <c r="B53" s="51" t="s">
        <v>78</v>
      </c>
      <c r="C53" s="52"/>
      <c r="D53" s="52"/>
      <c r="E53" s="52"/>
      <c r="F53" s="52"/>
      <c r="G53" s="52"/>
      <c r="H53" s="53"/>
      <c r="I53" s="56" t="s">
        <v>42</v>
      </c>
      <c r="J53" s="44">
        <v>1</v>
      </c>
      <c r="K53" s="54">
        <f>7796/9</f>
        <v>866.22222222222217</v>
      </c>
      <c r="L53" s="55"/>
    </row>
    <row r="54" spans="1:12">
      <c r="A54" s="44"/>
      <c r="B54" s="51" t="s">
        <v>79</v>
      </c>
      <c r="C54" s="52"/>
      <c r="D54" s="52"/>
      <c r="E54" s="52"/>
      <c r="F54" s="52"/>
      <c r="G54" s="52"/>
      <c r="H54" s="53"/>
      <c r="I54" s="56"/>
      <c r="J54" s="62"/>
      <c r="K54" s="70">
        <f>SUM(K24:L53)</f>
        <v>96832.798033282466</v>
      </c>
      <c r="L54" s="71"/>
    </row>
    <row r="55" spans="1:12">
      <c r="A55" s="44"/>
      <c r="B55" s="51" t="s">
        <v>80</v>
      </c>
      <c r="C55" s="52"/>
      <c r="D55" s="52"/>
      <c r="E55" s="52"/>
      <c r="F55" s="52"/>
      <c r="G55" s="52"/>
      <c r="H55" s="53"/>
      <c r="I55" s="56"/>
      <c r="J55" s="62"/>
      <c r="K55" s="72">
        <f>K54*0.14</f>
        <v>13556.591724659547</v>
      </c>
      <c r="L55" s="73"/>
    </row>
    <row r="56" spans="1:12" ht="15.75" thickBot="1">
      <c r="A56" s="44"/>
      <c r="B56" s="74" t="s">
        <v>81</v>
      </c>
      <c r="C56" s="75"/>
      <c r="D56" s="75"/>
      <c r="E56" s="75"/>
      <c r="F56" s="75"/>
      <c r="G56" s="75"/>
      <c r="H56" s="76"/>
      <c r="I56" s="76"/>
      <c r="K56" s="77">
        <f>SUM(K54:L55)</f>
        <v>110389.38975794202</v>
      </c>
      <c r="L56" s="78"/>
    </row>
    <row r="57" spans="1:12" ht="16.5" thickBot="1">
      <c r="A57" s="38"/>
      <c r="B57" s="79" t="s">
        <v>82</v>
      </c>
      <c r="C57" s="80"/>
      <c r="D57" s="80"/>
      <c r="E57" s="80"/>
      <c r="F57" s="80"/>
      <c r="G57" s="80"/>
      <c r="H57" s="81"/>
      <c r="I57" s="38"/>
      <c r="J57" s="38"/>
      <c r="K57" s="82">
        <f>K56+K23</f>
        <v>273140.64366085501</v>
      </c>
      <c r="L57" s="83"/>
    </row>
    <row r="58" spans="1:12">
      <c r="A58" s="1" t="s">
        <v>83</v>
      </c>
    </row>
    <row r="59" spans="1:12">
      <c r="A59" s="1" t="s">
        <v>84</v>
      </c>
      <c r="D59" s="2">
        <f>I4</f>
        <v>2013</v>
      </c>
      <c r="E59" s="1" t="s">
        <v>85</v>
      </c>
      <c r="G59" s="18">
        <f>K57-G19</f>
        <v>163864.77569968998</v>
      </c>
      <c r="H59" s="1" t="s">
        <v>86</v>
      </c>
    </row>
    <row r="60" spans="1:12" ht="15.75" thickBot="1">
      <c r="A60" s="1" t="s">
        <v>87</v>
      </c>
      <c r="B60" s="2">
        <f>I4</f>
        <v>2013</v>
      </c>
      <c r="C60" s="1" t="s">
        <v>88</v>
      </c>
    </row>
    <row r="61" spans="1:12">
      <c r="A61" s="84" t="s">
        <v>2</v>
      </c>
      <c r="B61" s="85" t="s">
        <v>89</v>
      </c>
      <c r="C61" s="86"/>
      <c r="D61" s="86"/>
      <c r="E61" s="86"/>
      <c r="F61" s="85" t="s">
        <v>90</v>
      </c>
      <c r="G61" s="86"/>
      <c r="H61" s="87"/>
      <c r="I61" s="88" t="s">
        <v>91</v>
      </c>
      <c r="J61" s="89"/>
      <c r="K61" s="89"/>
      <c r="L61" s="90"/>
    </row>
    <row r="62" spans="1:12" ht="15.75" thickBot="1">
      <c r="A62" s="91"/>
      <c r="B62" s="92"/>
      <c r="C62" s="93"/>
      <c r="D62" s="93"/>
      <c r="E62" s="93"/>
      <c r="F62" s="92"/>
      <c r="G62" s="93"/>
      <c r="H62" s="94"/>
      <c r="I62" s="95" t="s">
        <v>92</v>
      </c>
      <c r="J62" s="96"/>
      <c r="K62" s="96"/>
      <c r="L62" s="97"/>
    </row>
    <row r="63" spans="1:12">
      <c r="A63" s="98" t="s">
        <v>93</v>
      </c>
      <c r="B63" s="46" t="s">
        <v>94</v>
      </c>
      <c r="C63" s="46"/>
      <c r="D63" s="46"/>
      <c r="E63" s="47"/>
      <c r="F63" s="99" t="s">
        <v>95</v>
      </c>
      <c r="G63" s="100"/>
      <c r="H63" s="101"/>
      <c r="I63" s="99" t="s">
        <v>96</v>
      </c>
      <c r="J63" s="100"/>
      <c r="K63" s="100"/>
      <c r="L63" s="101"/>
    </row>
    <row r="64" spans="1:12">
      <c r="A64" s="44" t="s">
        <v>97</v>
      </c>
      <c r="B64" s="52" t="s">
        <v>98</v>
      </c>
      <c r="C64" s="52"/>
      <c r="D64" s="52"/>
      <c r="E64" s="53"/>
      <c r="F64" s="102" t="s">
        <v>99</v>
      </c>
      <c r="G64" s="103"/>
      <c r="H64" s="104"/>
      <c r="I64" s="102" t="s">
        <v>100</v>
      </c>
      <c r="J64" s="103"/>
      <c r="K64" s="103"/>
      <c r="L64" s="104"/>
    </row>
    <row r="65" spans="1:12">
      <c r="A65" s="44" t="s">
        <v>101</v>
      </c>
      <c r="B65" s="51" t="s">
        <v>102</v>
      </c>
      <c r="C65" s="52"/>
      <c r="D65" s="52"/>
      <c r="E65" s="53"/>
      <c r="F65" s="102" t="s">
        <v>103</v>
      </c>
      <c r="G65" s="103"/>
      <c r="H65" s="104"/>
      <c r="I65" s="102" t="s">
        <v>104</v>
      </c>
      <c r="J65" s="103"/>
      <c r="K65" s="103"/>
      <c r="L65" s="104"/>
    </row>
    <row r="66" spans="1:12">
      <c r="A66" s="44" t="s">
        <v>105</v>
      </c>
      <c r="B66" s="52" t="s">
        <v>106</v>
      </c>
      <c r="C66" s="52"/>
      <c r="D66" s="52"/>
      <c r="E66" s="53"/>
      <c r="F66" s="102" t="s">
        <v>107</v>
      </c>
      <c r="G66" s="103"/>
      <c r="H66" s="104"/>
      <c r="I66" s="102" t="s">
        <v>108</v>
      </c>
      <c r="J66" s="103"/>
      <c r="K66" s="103"/>
      <c r="L66" s="104"/>
    </row>
    <row r="67" spans="1:12">
      <c r="A67" s="44" t="s">
        <v>109</v>
      </c>
      <c r="B67" s="52" t="s">
        <v>110</v>
      </c>
      <c r="C67" s="52"/>
      <c r="D67" s="52"/>
      <c r="E67" s="53"/>
      <c r="F67" s="102" t="s">
        <v>111</v>
      </c>
      <c r="G67" s="103"/>
      <c r="H67" s="104"/>
      <c r="I67" s="102" t="s">
        <v>112</v>
      </c>
      <c r="J67" s="103"/>
      <c r="K67" s="103"/>
      <c r="L67" s="104"/>
    </row>
    <row r="68" spans="1:12" ht="15.75" thickBot="1">
      <c r="A68" s="105" t="s">
        <v>113</v>
      </c>
      <c r="B68" s="106" t="s">
        <v>114</v>
      </c>
      <c r="C68" s="106"/>
      <c r="D68" s="106"/>
      <c r="E68" s="107"/>
      <c r="F68" s="32" t="s">
        <v>115</v>
      </c>
      <c r="G68" s="33"/>
      <c r="H68" s="34"/>
      <c r="I68" s="32" t="s">
        <v>116</v>
      </c>
      <c r="J68" s="33"/>
      <c r="K68" s="33"/>
      <c r="L68" s="34"/>
    </row>
    <row r="70" spans="1:12">
      <c r="A70" s="108" t="s">
        <v>117</v>
      </c>
      <c r="B70" s="2">
        <f>I4+1</f>
        <v>2014</v>
      </c>
      <c r="C70" s="1" t="s">
        <v>118</v>
      </c>
    </row>
    <row r="71" spans="1:12">
      <c r="A71" s="59" t="s">
        <v>119</v>
      </c>
    </row>
    <row r="72" spans="1:12">
      <c r="A72" s="59" t="s">
        <v>120</v>
      </c>
      <c r="F72" s="110">
        <f>H91</f>
        <v>9.6150350254232357</v>
      </c>
      <c r="G72" s="1" t="s">
        <v>121</v>
      </c>
    </row>
    <row r="73" spans="1:12">
      <c r="A73" s="59" t="s">
        <v>122</v>
      </c>
      <c r="C73" s="111"/>
      <c r="G73" s="2"/>
    </row>
    <row r="74" spans="1:12">
      <c r="A74" s="59" t="s">
        <v>147</v>
      </c>
      <c r="E74" s="2"/>
      <c r="K74" s="2"/>
    </row>
    <row r="75" spans="1:12">
      <c r="A75" s="112" t="s">
        <v>123</v>
      </c>
      <c r="B75" s="112"/>
      <c r="C75" s="112"/>
      <c r="D75" s="112"/>
      <c r="E75" s="112"/>
      <c r="F75" s="112"/>
      <c r="G75" s="112"/>
      <c r="H75" s="112"/>
      <c r="I75" s="112"/>
      <c r="J75" s="112"/>
      <c r="K75" s="112"/>
      <c r="L75" s="109"/>
    </row>
    <row r="76" spans="1:12">
      <c r="A76" s="113" t="s">
        <v>124</v>
      </c>
      <c r="B76" s="113"/>
      <c r="C76" s="113"/>
      <c r="D76" s="113"/>
      <c r="E76" s="113"/>
      <c r="F76" s="113"/>
      <c r="G76" s="113"/>
      <c r="H76" s="113"/>
      <c r="I76" s="113"/>
      <c r="J76" s="113"/>
      <c r="K76" s="113"/>
      <c r="L76" s="113"/>
    </row>
    <row r="77" spans="1:12">
      <c r="A77" s="113" t="s">
        <v>125</v>
      </c>
      <c r="B77" s="113"/>
      <c r="C77" s="113"/>
      <c r="D77" s="113"/>
      <c r="E77" s="113"/>
      <c r="F77" s="113"/>
      <c r="G77" s="113"/>
      <c r="H77" s="113"/>
      <c r="I77" s="113"/>
      <c r="J77" s="113"/>
      <c r="K77" s="113"/>
      <c r="L77" s="113"/>
    </row>
    <row r="78" spans="1:12">
      <c r="A78" s="112"/>
      <c r="B78" s="114"/>
      <c r="C78" s="114"/>
      <c r="D78" s="114"/>
      <c r="E78" s="114"/>
      <c r="F78" s="114"/>
      <c r="G78" s="114"/>
      <c r="H78" s="114"/>
      <c r="I78" s="114"/>
      <c r="J78" s="114"/>
      <c r="K78" s="114"/>
    </row>
    <row r="79" spans="1:12">
      <c r="A79" s="59" t="s">
        <v>126</v>
      </c>
      <c r="B79" s="2">
        <f>I4+1</f>
        <v>2014</v>
      </c>
      <c r="C79" s="1" t="s">
        <v>127</v>
      </c>
    </row>
    <row r="80" spans="1:12">
      <c r="A80" s="59" t="s">
        <v>128</v>
      </c>
    </row>
    <row r="81" spans="1:12">
      <c r="A81" s="59" t="s">
        <v>129</v>
      </c>
      <c r="J81" s="12">
        <v>15000</v>
      </c>
      <c r="K81" s="1" t="s">
        <v>17</v>
      </c>
    </row>
    <row r="82" spans="1:12">
      <c r="A82" s="113" t="s">
        <v>130</v>
      </c>
      <c r="B82" s="113"/>
      <c r="C82" s="113"/>
      <c r="D82" s="113"/>
      <c r="E82" s="113"/>
      <c r="J82" s="12">
        <v>10000</v>
      </c>
      <c r="K82" s="1" t="s">
        <v>17</v>
      </c>
    </row>
    <row r="83" spans="1:12">
      <c r="A83" s="59" t="s">
        <v>131</v>
      </c>
      <c r="J83" s="12">
        <v>1500</v>
      </c>
      <c r="K83" s="1" t="s">
        <v>17</v>
      </c>
    </row>
    <row r="84" spans="1:12">
      <c r="A84" s="59" t="s">
        <v>132</v>
      </c>
      <c r="J84" s="12">
        <v>15000</v>
      </c>
      <c r="K84" s="1" t="s">
        <v>17</v>
      </c>
    </row>
    <row r="85" spans="1:12">
      <c r="A85" s="59" t="s">
        <v>133</v>
      </c>
      <c r="J85" s="12">
        <v>8000</v>
      </c>
      <c r="K85" s="1" t="s">
        <v>17</v>
      </c>
    </row>
    <row r="86" spans="1:12">
      <c r="A86" s="59" t="s">
        <v>134</v>
      </c>
      <c r="J86" s="12">
        <v>8000</v>
      </c>
      <c r="K86" s="1" t="s">
        <v>17</v>
      </c>
    </row>
    <row r="87" spans="1:12">
      <c r="A87" s="115" t="s">
        <v>135</v>
      </c>
      <c r="B87"/>
      <c r="C87"/>
      <c r="D87"/>
      <c r="E87"/>
      <c r="F87"/>
      <c r="G87"/>
      <c r="H87"/>
      <c r="I87"/>
      <c r="J87" s="116">
        <v>3750</v>
      </c>
      <c r="K87" t="s">
        <v>17</v>
      </c>
      <c r="L87"/>
    </row>
    <row r="88" spans="1:12">
      <c r="A88" s="115" t="s">
        <v>136</v>
      </c>
      <c r="B88"/>
      <c r="C88"/>
      <c r="D88"/>
      <c r="E88"/>
      <c r="F88"/>
      <c r="G88"/>
      <c r="H88"/>
      <c r="I88"/>
      <c r="J88" s="116">
        <v>3200</v>
      </c>
      <c r="K88" t="s">
        <v>17</v>
      </c>
      <c r="L88"/>
    </row>
    <row r="89" spans="1:12">
      <c r="A89" s="117" t="s">
        <v>137</v>
      </c>
      <c r="J89" s="14">
        <f>SUM(J81:J88)</f>
        <v>64450</v>
      </c>
      <c r="K89" s="118" t="s">
        <v>138</v>
      </c>
    </row>
    <row r="90" spans="1:12">
      <c r="A90" s="59" t="s">
        <v>139</v>
      </c>
      <c r="H90" s="2">
        <f>I4</f>
        <v>2013</v>
      </c>
      <c r="I90" s="1" t="s">
        <v>140</v>
      </c>
      <c r="K90" s="14">
        <f>G59</f>
        <v>163864.77569968998</v>
      </c>
    </row>
    <row r="91" spans="1:12">
      <c r="A91" s="59" t="s">
        <v>141</v>
      </c>
      <c r="C91" s="18">
        <f>J89+K90</f>
        <v>228314.77569968998</v>
      </c>
      <c r="D91" s="2" t="s">
        <v>142</v>
      </c>
      <c r="E91" s="119">
        <f>I4+1</f>
        <v>2014</v>
      </c>
      <c r="F91" s="1" t="s">
        <v>143</v>
      </c>
      <c r="H91" s="110">
        <f>C91/(E6*12)</f>
        <v>9.6150350254232357</v>
      </c>
      <c r="I91" s="1" t="s">
        <v>144</v>
      </c>
    </row>
    <row r="93" spans="1:12">
      <c r="B93" s="1" t="s">
        <v>145</v>
      </c>
    </row>
    <row r="94" spans="1:12">
      <c r="B94" s="1" t="s">
        <v>90</v>
      </c>
      <c r="I94" s="1" t="s">
        <v>146</v>
      </c>
    </row>
    <row r="95" spans="1:12">
      <c r="J95" s="2"/>
      <c r="K95" s="3"/>
    </row>
    <row r="96" spans="1:12">
      <c r="A96" s="120"/>
      <c r="B96" s="120"/>
      <c r="C96" s="120"/>
      <c r="D96" s="120"/>
      <c r="E96" s="120"/>
      <c r="F96" s="120"/>
      <c r="G96" s="120"/>
      <c r="H96" s="120"/>
      <c r="I96" s="120"/>
      <c r="J96" s="120"/>
      <c r="K96" s="120"/>
    </row>
    <row r="104" spans="12:12">
      <c r="L104" s="121"/>
    </row>
  </sheetData>
  <mergeCells count="102">
    <mergeCell ref="A76:L76"/>
    <mergeCell ref="A77:L77"/>
    <mergeCell ref="A82:E82"/>
    <mergeCell ref="A96:K96"/>
    <mergeCell ref="B67:E67"/>
    <mergeCell ref="F67:H67"/>
    <mergeCell ref="I67:L67"/>
    <mergeCell ref="B68:E68"/>
    <mergeCell ref="F68:H68"/>
    <mergeCell ref="I68:L68"/>
    <mergeCell ref="B65:E65"/>
    <mergeCell ref="F65:H65"/>
    <mergeCell ref="I65:L65"/>
    <mergeCell ref="B66:E66"/>
    <mergeCell ref="F66:H66"/>
    <mergeCell ref="I66:L66"/>
    <mergeCell ref="B63:E63"/>
    <mergeCell ref="F63:H63"/>
    <mergeCell ref="I63:L63"/>
    <mergeCell ref="B64:E64"/>
    <mergeCell ref="F64:H64"/>
    <mergeCell ref="I64:L64"/>
    <mergeCell ref="B61:E61"/>
    <mergeCell ref="F61:H61"/>
    <mergeCell ref="I61:L61"/>
    <mergeCell ref="B62:E62"/>
    <mergeCell ref="F62:H62"/>
    <mergeCell ref="I62:L62"/>
    <mergeCell ref="B54:H54"/>
    <mergeCell ref="K54:L54"/>
    <mergeCell ref="B55:H55"/>
    <mergeCell ref="K55:L55"/>
    <mergeCell ref="K56:L56"/>
    <mergeCell ref="K57:L57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4:H44"/>
    <mergeCell ref="K44:L44"/>
    <mergeCell ref="K45:L45"/>
    <mergeCell ref="B46:H46"/>
    <mergeCell ref="K46:L46"/>
    <mergeCell ref="B47:H47"/>
    <mergeCell ref="K47:L47"/>
    <mergeCell ref="B41:H41"/>
    <mergeCell ref="K41:L41"/>
    <mergeCell ref="B42:H42"/>
    <mergeCell ref="K42:L42"/>
    <mergeCell ref="B43:H43"/>
    <mergeCell ref="K43:L43"/>
    <mergeCell ref="B38:H38"/>
    <mergeCell ref="K38:L38"/>
    <mergeCell ref="B39:H39"/>
    <mergeCell ref="K39:L39"/>
    <mergeCell ref="B40:H40"/>
    <mergeCell ref="K40:L40"/>
    <mergeCell ref="B35:H35"/>
    <mergeCell ref="K35:L35"/>
    <mergeCell ref="B36:H36"/>
    <mergeCell ref="K36:L36"/>
    <mergeCell ref="B37:H37"/>
    <mergeCell ref="K37:L37"/>
    <mergeCell ref="K31:L31"/>
    <mergeCell ref="B32:H32"/>
    <mergeCell ref="K32:L32"/>
    <mergeCell ref="B33:H33"/>
    <mergeCell ref="K33:L33"/>
    <mergeCell ref="B34:H34"/>
    <mergeCell ref="K34:L34"/>
    <mergeCell ref="B28:H28"/>
    <mergeCell ref="K28:L28"/>
    <mergeCell ref="B29:H29"/>
    <mergeCell ref="K29:L29"/>
    <mergeCell ref="B30:H30"/>
    <mergeCell ref="K30:L30"/>
    <mergeCell ref="B25:H25"/>
    <mergeCell ref="K25:L25"/>
    <mergeCell ref="B26:H26"/>
    <mergeCell ref="K26:L26"/>
    <mergeCell ref="B27:H27"/>
    <mergeCell ref="K27:L27"/>
    <mergeCell ref="B22:H22"/>
    <mergeCell ref="K22:L22"/>
    <mergeCell ref="B23:H23"/>
    <mergeCell ref="K23:L23"/>
    <mergeCell ref="B24:H24"/>
    <mergeCell ref="K24:L24"/>
    <mergeCell ref="A2:L2"/>
    <mergeCell ref="A3:L3"/>
    <mergeCell ref="A7:B7"/>
    <mergeCell ref="A20:B20"/>
    <mergeCell ref="B21:H21"/>
    <mergeCell ref="K21:L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2014-04-11T00:08:12Z</dcterms:modified>
</cp:coreProperties>
</file>