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7" i="1"/>
  <c r="I7" s="1"/>
  <c r="G17"/>
  <c r="G16"/>
  <c r="G15"/>
  <c r="G14"/>
  <c r="E89"/>
  <c r="H88"/>
  <c r="J87"/>
  <c r="B77"/>
  <c r="B68"/>
  <c r="B58"/>
  <c r="D57"/>
  <c r="K51"/>
  <c r="K50"/>
  <c r="K48"/>
  <c r="K47"/>
  <c r="K45"/>
  <c r="K43"/>
  <c r="K42"/>
  <c r="K41"/>
  <c r="K40"/>
  <c r="K39"/>
  <c r="K38"/>
  <c r="K37"/>
  <c r="K35"/>
  <c r="K34"/>
  <c r="K33"/>
  <c r="K31"/>
  <c r="K30"/>
  <c r="K27"/>
  <c r="K24"/>
  <c r="G19"/>
  <c r="B6"/>
  <c r="K52" l="1"/>
  <c r="K53" s="1"/>
  <c r="K54" s="1"/>
  <c r="K55" s="1"/>
  <c r="G57" s="1"/>
  <c r="K88" s="1"/>
  <c r="C89" s="1"/>
  <c r="H89" s="1"/>
  <c r="F70" s="1"/>
  <c r="A20"/>
  <c r="J13"/>
</calcChain>
</file>

<file path=xl/sharedStrings.xml><?xml version="1.0" encoding="utf-8"?>
<sst xmlns="http://schemas.openxmlformats.org/spreadsheetml/2006/main" count="194" uniqueCount="147">
  <si>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</si>
  <si>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</si>
  <si>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</si>
  <si>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12/3</t>
  </si>
  <si>
    <t xml:space="preserve">ул. Мамина - Сибиряка    за </t>
  </si>
  <si>
    <t>год.</t>
  </si>
  <si>
    <t xml:space="preserve">1.   В </t>
  </si>
  <si>
    <t>г.   по дому</t>
  </si>
  <si>
    <t xml:space="preserve"> 12/3  (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</si>
  <si>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</si>
  <si>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>рублей, оплачено собственниками</t>
  </si>
  <si>
    <t xml:space="preserve">   рублей        (</t>
  </si>
  <si>
    <t>%)</t>
  </si>
  <si>
    <t>2. Задолженность жителей по квартплате и коммунальным   услугам  составляет:</t>
  </si>
  <si>
    <t xml:space="preserve"> рубля,</t>
  </si>
  <si>
    <t>в том числе (имеющие значительную задолженность):</t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</si>
  <si>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</si>
  <si>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t>руб.</t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</si>
  <si>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9 -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</si>
  <si>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23 -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</si>
  <si>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5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</si>
  <si>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19 -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</si>
  <si>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28 -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</si>
  <si>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7</t>
    </r>
    <r>
      <rPr>
        <sz val="11"/>
        <color theme="1"/>
        <rFont val="Calibri"/>
        <family val="2"/>
        <charset val="204"/>
        <scheme val="minor"/>
      </rPr>
      <t xml:space="preserve">-                 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</si>
  <si>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22 -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</si>
  <si>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 xml:space="preserve">33 - </t>
    </r>
  </si>
  <si>
    <t>3.  Соответственно,  компания  имеет  задолженность  перед  поставщиками  услуг</t>
  </si>
  <si>
    <t>рублей:</t>
  </si>
  <si>
    <t>•</t>
  </si>
  <si>
    <t>тепловая энергия</t>
  </si>
  <si>
    <t>водоснабжение и водоотведение</t>
  </si>
  <si>
    <t>электрическая энергия</t>
  </si>
  <si>
    <t>прочие поставщики</t>
  </si>
  <si>
    <t>4.  Плата за текущий ремонт, начисленная в размере</t>
  </si>
  <si>
    <t xml:space="preserve">   рубля   (поступило  от  жителей </t>
  </si>
  <si>
    <t>рубля),     направлена на следующие мероприятия:</t>
  </si>
  <si>
    <t>Наименование мероприятий.</t>
  </si>
  <si>
    <t>Ед.</t>
  </si>
  <si>
    <t>Количество</t>
  </si>
  <si>
    <t>Стоимость</t>
  </si>
  <si>
    <t>п/п</t>
  </si>
  <si>
    <t>изм.</t>
  </si>
  <si>
    <t>(руб.)</t>
  </si>
  <si>
    <t>Перерасход (+) или экономия (-) средств в 2012 году.</t>
  </si>
  <si>
    <t>Аварийная чистка канализации кк - 42,43 от 24.01.13 (11,65%)</t>
  </si>
  <si>
    <t>шт.</t>
  </si>
  <si>
    <t>Реомонт стены из гипсокартона на сопряжение стены на 3 этаже.</t>
  </si>
  <si>
    <t>Уборка снега с кровли</t>
  </si>
  <si>
    <r>
      <t>м</t>
    </r>
    <r>
      <rPr>
        <sz val="11"/>
        <color theme="1"/>
        <rFont val="Calibri"/>
        <family val="2"/>
        <charset val="204"/>
      </rPr>
      <t>²</t>
    </r>
  </si>
  <si>
    <t>Вывоз снега с  придомовой територии в феврале</t>
  </si>
  <si>
    <t>м/час</t>
  </si>
  <si>
    <t xml:space="preserve">Межэтажные таблички </t>
  </si>
  <si>
    <t>шт</t>
  </si>
  <si>
    <t>Генеральная уборка подъезда в апреле</t>
  </si>
  <si>
    <t>Благоустройство территории (чернозем)6,3%</t>
  </si>
  <si>
    <t>т.</t>
  </si>
  <si>
    <t>Благоустройство территории (песок)6,3%</t>
  </si>
  <si>
    <t>Ежегодное  тех. освидетельствование лифта</t>
  </si>
  <si>
    <t>Уборка строительного и бытового мусора на территории (11,65%).</t>
  </si>
  <si>
    <r>
      <t>м</t>
    </r>
    <r>
      <rPr>
        <sz val="11"/>
        <color theme="1"/>
        <rFont val="Calibri"/>
        <family val="2"/>
        <charset val="204"/>
      </rPr>
      <t>³</t>
    </r>
  </si>
  <si>
    <t xml:space="preserve">Изготовление и установка детской качели на детской площадке </t>
  </si>
  <si>
    <t>Окраска малых форм на детской плдощадке (11,65%).</t>
  </si>
  <si>
    <t>Ремонт освещения в подъезде, закрытие эл. щитов, установка стекол на светильники</t>
  </si>
  <si>
    <t>Генеральная уборка в сентябре.</t>
  </si>
  <si>
    <t>Прочистка, промывка канализации КК-9,КК-10 (11,65%).</t>
  </si>
  <si>
    <t>Замена манометров в ИТП (50%).</t>
  </si>
  <si>
    <t>Замена термометров в ИТП (50%).</t>
  </si>
  <si>
    <t xml:space="preserve">Установка доводчика на вторые деревянные двери и ручек на окна в подъезде. </t>
  </si>
  <si>
    <t>Модернизация системы видеонаблюдения с выводом в интернет (26,96 %).</t>
  </si>
  <si>
    <t>Замена счетчика холодной воды(26,96%).</t>
  </si>
  <si>
    <t>Табличка в лифт "Дежурный лифтер".</t>
  </si>
  <si>
    <t>Инструкция в лифт "Правила пользования лифтом".</t>
  </si>
  <si>
    <t>Монтаж информационной доски для объявлений в подъезде.</t>
  </si>
  <si>
    <t>Монтаж насоса на циркуляционную линию п/с в ИТП (50%).</t>
  </si>
  <si>
    <t>Монтаж насоса в ИТП (50%).</t>
  </si>
  <si>
    <t>Обслуживание системы видеонаблюдения</t>
  </si>
  <si>
    <t>мес.</t>
  </si>
  <si>
    <t>Установка новогодней елки</t>
  </si>
  <si>
    <t>Всего в 2013году:</t>
  </si>
  <si>
    <t>Управление МКД (14%)</t>
  </si>
  <si>
    <t>ИТОГО за 2013год:</t>
  </si>
  <si>
    <t>ИТОГО на 31.12.2013г:</t>
  </si>
  <si>
    <t xml:space="preserve">Перерасход (+) или экономия (-) средств текущего ремонта общего имущества многоквартирного дома по </t>
  </si>
  <si>
    <t>состоянию  на   31  декабря</t>
  </si>
  <si>
    <t xml:space="preserve">года составляет </t>
  </si>
  <si>
    <t>рубля.</t>
  </si>
  <si>
    <t>5.    В</t>
  </si>
  <si>
    <t xml:space="preserve">году начисление платы за содержание, ремонт и коммунальные услуги производилось </t>
  </si>
  <si>
    <t>Наименование статьи.</t>
  </si>
  <si>
    <t>ООО "УК "Альтернатива"</t>
  </si>
  <si>
    <t>Муниципальные дома</t>
  </si>
  <si>
    <t>( ОАО "Западное управление")</t>
  </si>
  <si>
    <t>1.</t>
  </si>
  <si>
    <t>Содержание общего имущества.</t>
  </si>
  <si>
    <r>
      <t>15,64 руб./м</t>
    </r>
    <r>
      <rPr>
        <sz val="11"/>
        <rFont val="Calibri"/>
        <family val="2"/>
        <charset val="204"/>
      </rPr>
      <t>²</t>
    </r>
  </si>
  <si>
    <t>18,50 руб./м²</t>
  </si>
  <si>
    <t>2.</t>
  </si>
  <si>
    <t>Текущий ремонт общего имущества.</t>
  </si>
  <si>
    <r>
      <t>4,74 руб./м</t>
    </r>
    <r>
      <rPr>
        <sz val="11"/>
        <rFont val="Calibri"/>
        <family val="2"/>
        <charset val="204"/>
      </rPr>
      <t>²</t>
    </r>
  </si>
  <si>
    <t>4,74 руб./м²</t>
  </si>
  <si>
    <t>3.</t>
  </si>
  <si>
    <t>Отопление</t>
  </si>
  <si>
    <t>0,019 Гкал/м</t>
  </si>
  <si>
    <t>0,027 Гкал/м</t>
  </si>
  <si>
    <t>4.</t>
  </si>
  <si>
    <t>Горячее водоснабжение.</t>
  </si>
  <si>
    <t>213,47 руб./чел.</t>
  </si>
  <si>
    <t>301,44 руб./чел.</t>
  </si>
  <si>
    <t>5.</t>
  </si>
  <si>
    <t>Холодное водоснабжение.</t>
  </si>
  <si>
    <t>50,76 руб./чел.</t>
  </si>
  <si>
    <t>74,71 руб./чел.</t>
  </si>
  <si>
    <t>6.</t>
  </si>
  <si>
    <t>Водоотведение.</t>
  </si>
  <si>
    <t>83,46 руб./чел.</t>
  </si>
  <si>
    <t>116,82 руб./чел.</t>
  </si>
  <si>
    <t>В</t>
  </si>
  <si>
    <t>году (с 1 января) предлагается следующая плата за содержание и ремонт общего имущества:</t>
  </si>
  <si>
    <t xml:space="preserve"> - текущий ремонт общего имущества -</t>
  </si>
  <si>
    <t>рубля с кв.метра в месяц;</t>
  </si>
  <si>
    <t xml:space="preserve"> - коммунальная услуга (отопление) будет оплачиваться по Постановлению Правительства РФ №307 от 23.05.06 г.,</t>
  </si>
  <si>
    <t xml:space="preserve">- коммунальные услуги (горячее и холодное водоснабжение, водоотведение, электроснабжение) будут оплачиваться </t>
  </si>
  <si>
    <t xml:space="preserve"> по Постановлению Правительства РФ №354 от 06.05.2011 г., ежемесячно по показаниям индивидуальных приборов</t>
  </si>
  <si>
    <t xml:space="preserve"> учета с отдельным начислением платы за общедомовые нужды.</t>
  </si>
  <si>
    <t>6.   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</si>
  <si>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</si>
  <si>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</si>
  <si>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вывоз снега с придомовой территории</t>
  </si>
  <si>
    <t xml:space="preserve">  -  чистка кровли от снега</t>
  </si>
  <si>
    <t xml:space="preserve">  -  поверка (замена) манометров и термометров</t>
  </si>
  <si>
    <t xml:space="preserve">  -  передача наружных инженерных сетей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</si>
  <si>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</si>
  <si>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</si>
  <si>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 -  обслуживание системы видеонаблюдения</t>
  </si>
  <si>
    <t xml:space="preserve"> -   генеральная уборка подъезда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</si>
  <si>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</si>
  <si>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</si>
  <si>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</si>
  <si>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>году   в   размере</t>
  </si>
  <si>
    <t xml:space="preserve">          составит </t>
  </si>
  <si>
    <t>на</t>
  </si>
  <si>
    <t xml:space="preserve">год ,       или </t>
  </si>
  <si>
    <t>рубля с кв.метра в месяц.</t>
  </si>
  <si>
    <t>Директор</t>
  </si>
  <si>
    <t>А.Б. Хлебников</t>
  </si>
  <si>
    <t xml:space="preserve"> - содержание общего имущества - 15,64 рубля с кв.метра общей площади в месяц;</t>
  </si>
  <si>
    <t xml:space="preserve"> ежемесячно равными долями, исходя из объемов потребления в 2013 году, с последующим перерасчетом в декабре 2014 г.,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</si>
</sst>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49" fontId="3" fillId="0" borderId="0" xfId="0" applyNumberFormat="1" applyFont="1" applyFill="1" applyAlignment="1">
      <alignment horizontal="center"/>
    </xf>
    <xf numFmtId="0" fontId="3" fillId="0" borderId="0" xfId="0" applyFont="1" applyFill="1" applyAlignment="1"/>
    <xf numFmtId="0" fontId="4" fillId="0" borderId="0" xfId="0" applyFont="1" applyFill="1" applyAlignment="1">
      <alignment horizontal="left"/>
    </xf>
    <xf numFmtId="0" fontId="0" fillId="0" borderId="0" xfId="0" applyFill="1" applyAlignment="1">
      <alignment horizontal="right"/>
    </xf>
    <xf numFmtId="4" fontId="1" fillId="0" borderId="0" xfId="0" applyNumberFormat="1" applyFont="1" applyFill="1" applyAlignment="1">
      <alignment horizontal="center"/>
    </xf>
    <xf numFmtId="4" fontId="6" fillId="0" borderId="0" xfId="0" applyNumberFormat="1" applyFont="1" applyFill="1" applyAlignment="1">
      <alignment horizontal="right"/>
    </xf>
    <xf numFmtId="4" fontId="0" fillId="0" borderId="0" xfId="0" applyNumberFormat="1" applyFill="1" applyAlignment="1"/>
    <xf numFmtId="4" fontId="6" fillId="0" borderId="0" xfId="0" applyNumberFormat="1" applyFont="1" applyFill="1"/>
    <xf numFmtId="2" fontId="1" fillId="0" borderId="0" xfId="0" applyNumberFormat="1" applyFont="1" applyFill="1" applyAlignment="1">
      <alignment horizontal="center"/>
    </xf>
    <xf numFmtId="0" fontId="1" fillId="0" borderId="0" xfId="0" applyFont="1" applyFill="1"/>
    <xf numFmtId="4" fontId="0" fillId="0" borderId="0" xfId="0" applyNumberFormat="1" applyFill="1"/>
    <xf numFmtId="0" fontId="1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4" fontId="4" fillId="0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center"/>
    </xf>
    <xf numFmtId="4" fontId="1" fillId="0" borderId="0" xfId="0" applyNumberFormat="1" applyFont="1" applyFill="1"/>
    <xf numFmtId="0" fontId="0" fillId="0" borderId="0" xfId="0" applyFill="1" applyAlignment="1"/>
    <xf numFmtId="4" fontId="2" fillId="0" borderId="0" xfId="0" applyNumberFormat="1" applyFont="1" applyFill="1"/>
    <xf numFmtId="0" fontId="5" fillId="0" borderId="0" xfId="0" applyFont="1" applyFill="1" applyAlignment="1">
      <alignment horizontal="left"/>
    </xf>
    <xf numFmtId="4" fontId="1" fillId="0" borderId="0" xfId="0" applyNumberFormat="1" applyFont="1" applyFill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1" fillId="0" borderId="5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1" fillId="0" borderId="5" xfId="0" applyFont="1" applyFill="1" applyBorder="1" applyAlignment="1"/>
    <xf numFmtId="0" fontId="1" fillId="0" borderId="6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0" fillId="0" borderId="9" xfId="0" applyFill="1" applyBorder="1"/>
    <xf numFmtId="0" fontId="0" fillId="0" borderId="10" xfId="0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0" fontId="0" fillId="0" borderId="9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4" fontId="0" fillId="0" borderId="10" xfId="0" applyNumberFormat="1" applyFill="1" applyBorder="1" applyAlignment="1">
      <alignment horizontal="center"/>
    </xf>
    <xf numFmtId="4" fontId="0" fillId="0" borderId="12" xfId="0" applyNumberFormat="1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15" xfId="0" applyFill="1" applyBorder="1" applyAlignment="1">
      <alignment horizontal="center"/>
    </xf>
    <xf numFmtId="4" fontId="0" fillId="0" borderId="14" xfId="0" applyNumberFormat="1" applyFill="1" applyBorder="1" applyAlignment="1">
      <alignment horizontal="right"/>
    </xf>
    <xf numFmtId="4" fontId="0" fillId="0" borderId="15" xfId="0" applyNumberFormat="1" applyFill="1" applyBorder="1" applyAlignment="1">
      <alignment horizontal="right"/>
    </xf>
    <xf numFmtId="0" fontId="0" fillId="0" borderId="13" xfId="0" applyFill="1" applyBorder="1"/>
    <xf numFmtId="0" fontId="0" fillId="0" borderId="15" xfId="0" applyFill="1" applyBorder="1" applyAlignment="1">
      <alignment horizontal="right"/>
    </xf>
    <xf numFmtId="0" fontId="0" fillId="0" borderId="14" xfId="0" applyFill="1" applyBorder="1" applyAlignment="1">
      <alignment horizontal="center"/>
    </xf>
    <xf numFmtId="4" fontId="0" fillId="0" borderId="14" xfId="0" applyNumberFormat="1" applyFill="1" applyBorder="1" applyAlignment="1">
      <alignment horizontal="right" vertical="center"/>
    </xf>
    <xf numFmtId="4" fontId="0" fillId="0" borderId="15" xfId="0" applyNumberFormat="1" applyFill="1" applyBorder="1" applyAlignment="1">
      <alignment horizontal="right" vertical="center"/>
    </xf>
    <xf numFmtId="0" fontId="0" fillId="0" borderId="14" xfId="0" applyFill="1" applyBorder="1"/>
    <xf numFmtId="0" fontId="0" fillId="0" borderId="0" xfId="0" applyFill="1" applyBorder="1"/>
    <xf numFmtId="0" fontId="0" fillId="0" borderId="13" xfId="0" applyFill="1" applyBorder="1" applyAlignment="1">
      <alignment horizontal="center" vertical="center"/>
    </xf>
    <xf numFmtId="0" fontId="0" fillId="0" borderId="0" xfId="0" applyFill="1"/>
    <xf numFmtId="2" fontId="0" fillId="0" borderId="13" xfId="0" applyNumberForma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14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14" xfId="0" applyFill="1" applyBorder="1" applyAlignment="1"/>
    <xf numFmtId="0" fontId="0" fillId="0" borderId="0" xfId="0" applyFill="1" applyBorder="1" applyAlignment="1"/>
    <xf numFmtId="0" fontId="0" fillId="0" borderId="15" xfId="0" applyFill="1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0" xfId="0" applyNumberFormat="1" applyBorder="1" applyAlignment="1">
      <alignment horizontal="center"/>
    </xf>
    <xf numFmtId="4" fontId="0" fillId="0" borderId="14" xfId="0" applyNumberFormat="1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0" fillId="0" borderId="0" xfId="0" applyFill="1" applyBorder="1" applyAlignment="1">
      <alignment horizontal="center"/>
    </xf>
    <xf numFmtId="4" fontId="1" fillId="0" borderId="14" xfId="0" applyNumberFormat="1" applyFont="1" applyFill="1" applyBorder="1" applyAlignment="1"/>
    <xf numFmtId="4" fontId="1" fillId="0" borderId="15" xfId="0" applyNumberFormat="1" applyFont="1" applyFill="1" applyBorder="1" applyAlignment="1"/>
    <xf numFmtId="4" fontId="0" fillId="0" borderId="14" xfId="0" applyNumberFormat="1" applyFill="1" applyBorder="1" applyAlignment="1"/>
    <xf numFmtId="4" fontId="0" fillId="0" borderId="15" xfId="0" applyNumberFormat="1" applyFill="1" applyBorder="1" applyAlignment="1"/>
    <xf numFmtId="0" fontId="0" fillId="0" borderId="5" xfId="0" applyFill="1" applyBorder="1"/>
    <xf numFmtId="4" fontId="1" fillId="0" borderId="6" xfId="0" applyNumberFormat="1" applyFont="1" applyFill="1" applyBorder="1" applyAlignment="1">
      <alignment horizontal="right"/>
    </xf>
    <xf numFmtId="0" fontId="1" fillId="0" borderId="8" xfId="0" applyFont="1" applyFill="1" applyBorder="1" applyAlignment="1">
      <alignment horizontal="right"/>
    </xf>
    <xf numFmtId="0" fontId="1" fillId="0" borderId="10" xfId="0" applyFont="1" applyFill="1" applyBorder="1" applyAlignment="1"/>
    <xf numFmtId="0" fontId="1" fillId="0" borderId="11" xfId="0" applyFont="1" applyFill="1" applyBorder="1" applyAlignment="1"/>
    <xf numFmtId="0" fontId="1" fillId="0" borderId="12" xfId="0" applyFont="1" applyFill="1" applyBorder="1" applyAlignment="1"/>
    <xf numFmtId="4" fontId="6" fillId="0" borderId="6" xfId="0" applyNumberFormat="1" applyFont="1" applyFill="1" applyBorder="1" applyAlignment="1"/>
    <xf numFmtId="4" fontId="6" fillId="0" borderId="8" xfId="0" applyNumberFormat="1" applyFont="1" applyFill="1" applyBorder="1" applyAlignment="1"/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center" vertical="top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7" xfId="0" applyFill="1" applyBorder="1" applyAlignment="1">
      <alignment horizontal="left"/>
    </xf>
    <xf numFmtId="0" fontId="0" fillId="0" borderId="8" xfId="0" applyFill="1" applyBorder="1" applyAlignment="1">
      <alignment horizontal="left"/>
    </xf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2" fontId="0" fillId="0" borderId="0" xfId="0" applyNumberFormat="1" applyFill="1" applyAlignment="1">
      <alignment horizontal="center"/>
    </xf>
    <xf numFmtId="49" fontId="0" fillId="0" borderId="0" xfId="0" applyNumberFormat="1" applyFill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49" fontId="0" fillId="0" borderId="0" xfId="0" applyNumberFormat="1" applyFill="1"/>
    <xf numFmtId="4" fontId="0" fillId="0" borderId="0" xfId="0" applyNumberFormat="1" applyAlignment="1">
      <alignment horizontal="right"/>
    </xf>
    <xf numFmtId="0" fontId="1" fillId="0" borderId="0" xfId="0" applyFont="1" applyFill="1" applyBorder="1" applyAlignment="1">
      <alignment horizontal="left"/>
    </xf>
    <xf numFmtId="1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9" fillId="0" borderId="0" xfId="0" applyFont="1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2"/>
  <sheetViews>
    <sheetView tabSelected="1" topLeftCell="A73" workbookViewId="0">
      <selection activeCell="N89" sqref="N88:N89"/>
    </sheetView>
  </sheetViews>
  <sheetFormatPr defaultRowHeight="15"/>
  <cols>
    <col min="1" max="1" width="5.7109375" style="1" customWidth="1"/>
    <col min="2" max="2" width="9.85546875" style="1" customWidth="1"/>
    <col min="3" max="3" width="10.7109375" style="1" customWidth="1"/>
    <col min="4" max="4" width="6.28515625" style="1" customWidth="1"/>
    <col min="5" max="5" width="7.7109375" style="1" customWidth="1"/>
    <col min="6" max="6" width="8.85546875" style="1" customWidth="1"/>
    <col min="7" max="7" width="13" style="1" customWidth="1"/>
    <col min="8" max="8" width="17.42578125" style="1" customWidth="1"/>
    <col min="9" max="9" width="8" style="1" customWidth="1"/>
    <col min="10" max="10" width="10.85546875" style="1" customWidth="1"/>
    <col min="11" max="11" width="10.140625" style="1" customWidth="1"/>
    <col min="12" max="12" width="2" style="1" customWidth="1"/>
  </cols>
  <sheetData>
    <row r="1" spans="1:12">
      <c r="J1" s="2"/>
      <c r="K1" s="3"/>
    </row>
    <row r="2" spans="1:12" ht="18.7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18.7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18.75">
      <c r="A4" s="5"/>
      <c r="B4" s="6"/>
      <c r="C4" s="5"/>
      <c r="D4" s="7" t="s">
        <v>2</v>
      </c>
      <c r="E4" s="8" t="s">
        <v>3</v>
      </c>
      <c r="F4" s="9" t="s">
        <v>4</v>
      </c>
      <c r="G4" s="9"/>
      <c r="H4" s="6"/>
      <c r="I4" s="6">
        <v>2013</v>
      </c>
      <c r="J4" s="9" t="s">
        <v>5</v>
      </c>
    </row>
    <row r="6" spans="1:12" ht="15.75">
      <c r="A6" s="10" t="s">
        <v>6</v>
      </c>
      <c r="B6" s="2">
        <f>I4</f>
        <v>2013</v>
      </c>
      <c r="C6" s="1" t="s">
        <v>7</v>
      </c>
      <c r="D6" s="11" t="s">
        <v>8</v>
      </c>
      <c r="E6" s="12">
        <v>2209.6999999999998</v>
      </c>
      <c r="F6" s="1" t="s">
        <v>9</v>
      </c>
    </row>
    <row r="7" spans="1:12" ht="15.75">
      <c r="A7" s="13">
        <v>1321028.8999999999</v>
      </c>
      <c r="B7" s="13"/>
      <c r="C7" s="14" t="s">
        <v>10</v>
      </c>
      <c r="G7" s="15">
        <f>A7-E6</f>
        <v>1318819.2</v>
      </c>
      <c r="H7" s="2" t="s">
        <v>11</v>
      </c>
      <c r="I7" s="16">
        <f>(G7/A7)*100</f>
        <v>99.832728867627353</v>
      </c>
      <c r="J7" s="1" t="s">
        <v>12</v>
      </c>
    </row>
    <row r="8" spans="1:12">
      <c r="A8" s="1" t="s">
        <v>13</v>
      </c>
      <c r="J8" s="17">
        <v>210046.82</v>
      </c>
      <c r="K8" s="1" t="s">
        <v>14</v>
      </c>
    </row>
    <row r="9" spans="1:12">
      <c r="A9" s="1" t="s">
        <v>15</v>
      </c>
    </row>
    <row r="10" spans="1:12">
      <c r="A10" s="1" t="s">
        <v>16</v>
      </c>
      <c r="B10" s="18">
        <v>7063.02</v>
      </c>
      <c r="C10" s="1" t="s">
        <v>17</v>
      </c>
      <c r="E10" s="19" t="s">
        <v>18</v>
      </c>
      <c r="F10" s="18">
        <v>13794.36</v>
      </c>
      <c r="G10" s="1" t="s">
        <v>17</v>
      </c>
      <c r="I10" s="19" t="s">
        <v>19</v>
      </c>
      <c r="J10" s="18">
        <v>16028.02</v>
      </c>
      <c r="K10" s="1" t="s">
        <v>17</v>
      </c>
    </row>
    <row r="11" spans="1:12">
      <c r="A11" s="1" t="s">
        <v>20</v>
      </c>
      <c r="B11" s="18">
        <v>9729.41</v>
      </c>
      <c r="C11" s="1" t="s">
        <v>17</v>
      </c>
      <c r="E11" s="19" t="s">
        <v>21</v>
      </c>
      <c r="F11" s="18">
        <v>7254.09</v>
      </c>
      <c r="G11" s="1" t="s">
        <v>17</v>
      </c>
      <c r="I11" s="19" t="s">
        <v>22</v>
      </c>
      <c r="J11" s="18">
        <v>10839.61</v>
      </c>
      <c r="K11" s="1" t="s">
        <v>17</v>
      </c>
    </row>
    <row r="12" spans="1:12">
      <c r="A12" s="1" t="s">
        <v>23</v>
      </c>
      <c r="B12" s="18">
        <v>8438.7900000000009</v>
      </c>
      <c r="C12" s="1" t="s">
        <v>17</v>
      </c>
      <c r="E12" s="19" t="s">
        <v>24</v>
      </c>
      <c r="F12" s="18">
        <v>23856.3</v>
      </c>
      <c r="G12" s="1" t="s">
        <v>17</v>
      </c>
      <c r="I12" s="20" t="s">
        <v>25</v>
      </c>
      <c r="J12" s="18">
        <v>28666.21</v>
      </c>
      <c r="K12" s="1" t="s">
        <v>17</v>
      </c>
    </row>
    <row r="13" spans="1:12" ht="15.75">
      <c r="A13" s="1" t="s">
        <v>26</v>
      </c>
      <c r="J13" s="18">
        <f>G14+G15+G16+G17</f>
        <v>2209.6999999999998</v>
      </c>
      <c r="K13" s="21" t="s">
        <v>27</v>
      </c>
    </row>
    <row r="14" spans="1:12">
      <c r="A14" s="22" t="s">
        <v>28</v>
      </c>
      <c r="B14" s="1" t="s">
        <v>29</v>
      </c>
      <c r="G14" s="23">
        <f>(E6*43.5/100)</f>
        <v>961.21949999999993</v>
      </c>
      <c r="H14" s="1" t="s">
        <v>17</v>
      </c>
    </row>
    <row r="15" spans="1:12">
      <c r="A15" s="22" t="s">
        <v>28</v>
      </c>
      <c r="B15" s="1" t="s">
        <v>30</v>
      </c>
      <c r="G15" s="23">
        <f>(E6*36.6/100)</f>
        <v>808.75019999999995</v>
      </c>
      <c r="H15" s="1" t="s">
        <v>17</v>
      </c>
    </row>
    <row r="16" spans="1:12">
      <c r="A16" s="22" t="s">
        <v>28</v>
      </c>
      <c r="B16" s="1" t="s">
        <v>31</v>
      </c>
      <c r="G16" s="23">
        <f>(E6*12.5/100)</f>
        <v>276.21249999999998</v>
      </c>
      <c r="H16" s="1" t="s">
        <v>17</v>
      </c>
      <c r="K16" s="14"/>
      <c r="L16" s="24"/>
    </row>
    <row r="17" spans="1:12">
      <c r="A17" s="22" t="s">
        <v>28</v>
      </c>
      <c r="B17" s="1" t="s">
        <v>32</v>
      </c>
      <c r="G17" s="23">
        <f>(E6*7.4/100)</f>
        <v>163.51779999999999</v>
      </c>
      <c r="H17" s="1" t="s">
        <v>17</v>
      </c>
    </row>
    <row r="18" spans="1:12">
      <c r="G18" s="25"/>
    </row>
    <row r="19" spans="1:12">
      <c r="A19" s="26" t="s">
        <v>33</v>
      </c>
      <c r="G19" s="23">
        <f>E6*4.74*12/1.03</f>
        <v>122026.92815533979</v>
      </c>
      <c r="H19" s="1" t="s">
        <v>34</v>
      </c>
    </row>
    <row r="20" spans="1:12" ht="15.75" thickBot="1">
      <c r="A20" s="27">
        <f>G19*I7/100</f>
        <v>121822.81233081479</v>
      </c>
      <c r="B20" s="27"/>
      <c r="C20" s="1" t="s">
        <v>35</v>
      </c>
    </row>
    <row r="21" spans="1:12">
      <c r="A21" s="28" t="s">
        <v>2</v>
      </c>
      <c r="B21" s="29" t="s">
        <v>36</v>
      </c>
      <c r="C21" s="30"/>
      <c r="D21" s="30"/>
      <c r="E21" s="30"/>
      <c r="F21" s="30"/>
      <c r="G21" s="30"/>
      <c r="H21" s="31"/>
      <c r="I21" s="28" t="s">
        <v>37</v>
      </c>
      <c r="J21" s="32" t="s">
        <v>38</v>
      </c>
      <c r="K21" s="29" t="s">
        <v>39</v>
      </c>
      <c r="L21" s="31"/>
    </row>
    <row r="22" spans="1:12" ht="15.75" thickBot="1">
      <c r="A22" s="33" t="s">
        <v>40</v>
      </c>
      <c r="B22" s="34"/>
      <c r="C22" s="35"/>
      <c r="D22" s="35"/>
      <c r="E22" s="35"/>
      <c r="F22" s="35"/>
      <c r="G22" s="35"/>
      <c r="H22" s="36"/>
      <c r="I22" s="33" t="s">
        <v>41</v>
      </c>
      <c r="J22" s="37"/>
      <c r="K22" s="38" t="s">
        <v>42</v>
      </c>
      <c r="L22" s="39"/>
    </row>
    <row r="23" spans="1:12" ht="15.75" thickBot="1">
      <c r="A23" s="40"/>
      <c r="B23" s="41" t="s">
        <v>43</v>
      </c>
      <c r="C23" s="42"/>
      <c r="D23" s="42"/>
      <c r="E23" s="42"/>
      <c r="F23" s="42"/>
      <c r="G23" s="42"/>
      <c r="H23" s="42"/>
      <c r="I23" s="43"/>
      <c r="J23" s="44"/>
      <c r="K23" s="45">
        <v>109061.13072466018</v>
      </c>
      <c r="L23" s="46"/>
    </row>
    <row r="24" spans="1:12">
      <c r="A24" s="47">
        <v>1</v>
      </c>
      <c r="B24" s="48" t="s">
        <v>44</v>
      </c>
      <c r="C24" s="49"/>
      <c r="D24" s="49"/>
      <c r="E24" s="49"/>
      <c r="F24" s="49"/>
      <c r="G24" s="49"/>
      <c r="H24" s="49"/>
      <c r="I24" s="47" t="s">
        <v>45</v>
      </c>
      <c r="J24" s="50">
        <v>2</v>
      </c>
      <c r="K24" s="51">
        <f>10000/19200.7*2238.4</f>
        <v>1165.7908305426365</v>
      </c>
      <c r="L24" s="52"/>
    </row>
    <row r="25" spans="1:12">
      <c r="A25" s="47">
        <v>2</v>
      </c>
      <c r="B25" s="48" t="s">
        <v>46</v>
      </c>
      <c r="C25" s="49"/>
      <c r="D25" s="49"/>
      <c r="E25" s="49"/>
      <c r="F25" s="49"/>
      <c r="G25" s="49"/>
      <c r="H25" s="49"/>
      <c r="I25" s="53"/>
      <c r="J25" s="54"/>
      <c r="K25" s="51">
        <v>1040</v>
      </c>
      <c r="L25" s="52"/>
    </row>
    <row r="26" spans="1:12">
      <c r="A26" s="47">
        <v>3</v>
      </c>
      <c r="B26" s="48" t="s">
        <v>47</v>
      </c>
      <c r="C26" s="49"/>
      <c r="D26" s="49"/>
      <c r="E26" s="49"/>
      <c r="F26" s="49"/>
      <c r="G26" s="49"/>
      <c r="H26" s="49"/>
      <c r="I26" s="55" t="s">
        <v>48</v>
      </c>
      <c r="J26" s="47">
        <v>325</v>
      </c>
      <c r="K26" s="56">
        <v>8000</v>
      </c>
      <c r="L26" s="57"/>
    </row>
    <row r="27" spans="1:12">
      <c r="A27" s="47">
        <v>4</v>
      </c>
      <c r="B27" s="58" t="s">
        <v>49</v>
      </c>
      <c r="C27" s="59"/>
      <c r="D27" s="59"/>
      <c r="E27" s="59"/>
      <c r="F27" s="59"/>
      <c r="G27" s="59"/>
      <c r="H27" s="59"/>
      <c r="I27" s="60" t="s">
        <v>50</v>
      </c>
      <c r="J27" s="50">
        <v>6</v>
      </c>
      <c r="K27" s="51">
        <f>50100/19200.7*2238.4</f>
        <v>5840.612061018609</v>
      </c>
      <c r="L27" s="52"/>
    </row>
    <row r="28" spans="1:12">
      <c r="A28" s="47">
        <v>5</v>
      </c>
      <c r="B28" s="58" t="s">
        <v>51</v>
      </c>
      <c r="C28" s="61"/>
      <c r="D28" s="61"/>
      <c r="E28" s="61"/>
      <c r="F28" s="61"/>
      <c r="G28" s="61"/>
      <c r="H28" s="61"/>
      <c r="I28" s="60" t="s">
        <v>52</v>
      </c>
      <c r="J28" s="50">
        <v>9</v>
      </c>
      <c r="K28" s="51">
        <v>220</v>
      </c>
      <c r="L28" s="52"/>
    </row>
    <row r="29" spans="1:12">
      <c r="A29" s="47">
        <v>6</v>
      </c>
      <c r="B29" s="58" t="s">
        <v>53</v>
      </c>
      <c r="C29" s="61"/>
      <c r="D29" s="61"/>
      <c r="E29" s="61"/>
      <c r="F29" s="61"/>
      <c r="G29" s="61"/>
      <c r="H29" s="61"/>
      <c r="I29" s="55" t="s">
        <v>48</v>
      </c>
      <c r="J29" s="62">
        <v>302</v>
      </c>
      <c r="K29" s="51">
        <v>1200</v>
      </c>
      <c r="L29" s="52"/>
    </row>
    <row r="30" spans="1:12">
      <c r="A30" s="47">
        <v>7</v>
      </c>
      <c r="B30" s="48" t="s">
        <v>54</v>
      </c>
      <c r="C30" s="63"/>
      <c r="D30" s="63"/>
      <c r="E30" s="63"/>
      <c r="F30" s="63"/>
      <c r="G30" s="63"/>
      <c r="H30" s="63"/>
      <c r="I30" s="47" t="s">
        <v>55</v>
      </c>
      <c r="J30" s="47">
        <v>10</v>
      </c>
      <c r="K30" s="51">
        <f>7000*0.063</f>
        <v>441</v>
      </c>
      <c r="L30" s="52"/>
    </row>
    <row r="31" spans="1:12">
      <c r="A31" s="47">
        <v>8</v>
      </c>
      <c r="B31" s="48" t="s">
        <v>56</v>
      </c>
      <c r="C31" s="63"/>
      <c r="D31" s="63"/>
      <c r="E31" s="63"/>
      <c r="F31" s="63"/>
      <c r="G31" s="63"/>
      <c r="H31" s="63"/>
      <c r="I31" s="47" t="s">
        <v>55</v>
      </c>
      <c r="J31" s="47">
        <v>10</v>
      </c>
      <c r="K31" s="51">
        <f>6000*0.063</f>
        <v>378</v>
      </c>
      <c r="L31" s="52"/>
    </row>
    <row r="32" spans="1:12">
      <c r="A32" s="47">
        <v>9</v>
      </c>
      <c r="B32" s="58" t="s">
        <v>57</v>
      </c>
      <c r="C32" s="59"/>
      <c r="D32" s="59"/>
      <c r="E32" s="59"/>
      <c r="F32" s="59"/>
      <c r="G32" s="59"/>
      <c r="H32" s="59"/>
      <c r="I32" s="47" t="s">
        <v>45</v>
      </c>
      <c r="J32" s="50">
        <v>1</v>
      </c>
      <c r="K32" s="56">
        <v>6500</v>
      </c>
      <c r="L32" s="57"/>
    </row>
    <row r="33" spans="1:12">
      <c r="A33" s="47">
        <v>10</v>
      </c>
      <c r="B33" s="58" t="s">
        <v>58</v>
      </c>
      <c r="C33" s="59"/>
      <c r="D33" s="59"/>
      <c r="E33" s="59"/>
      <c r="F33" s="59"/>
      <c r="G33" s="59"/>
      <c r="H33" s="59"/>
      <c r="I33" s="60" t="s">
        <v>59</v>
      </c>
      <c r="J33" s="47">
        <v>20</v>
      </c>
      <c r="K33" s="51">
        <f>13000*0.1165</f>
        <v>1514.5</v>
      </c>
      <c r="L33" s="52"/>
    </row>
    <row r="34" spans="1:12">
      <c r="A34" s="47">
        <v>11</v>
      </c>
      <c r="B34" s="48" t="s">
        <v>60</v>
      </c>
      <c r="C34" s="63"/>
      <c r="D34" s="63"/>
      <c r="E34" s="63"/>
      <c r="F34" s="63"/>
      <c r="G34" s="63"/>
      <c r="H34" s="63"/>
      <c r="I34" s="55" t="s">
        <v>45</v>
      </c>
      <c r="J34" s="47">
        <v>1</v>
      </c>
      <c r="K34" s="51">
        <f>(2000+9000)/9</f>
        <v>1222.2222222222222</v>
      </c>
      <c r="L34" s="52"/>
    </row>
    <row r="35" spans="1:12">
      <c r="A35" s="47">
        <v>12</v>
      </c>
      <c r="B35" s="58" t="s">
        <v>61</v>
      </c>
      <c r="C35" s="59"/>
      <c r="D35" s="59"/>
      <c r="E35" s="59"/>
      <c r="F35" s="59"/>
      <c r="G35" s="59"/>
      <c r="H35" s="59"/>
      <c r="I35" s="55" t="s">
        <v>45</v>
      </c>
      <c r="J35" s="47">
        <v>5</v>
      </c>
      <c r="K35" s="51">
        <f>2969*0.1165</f>
        <v>345.88850000000002</v>
      </c>
      <c r="L35" s="52"/>
    </row>
    <row r="36" spans="1:12">
      <c r="A36" s="47">
        <v>13</v>
      </c>
      <c r="B36" s="48" t="s">
        <v>62</v>
      </c>
      <c r="C36" s="63"/>
      <c r="D36" s="63"/>
      <c r="E36" s="63"/>
      <c r="F36" s="63"/>
      <c r="G36" s="63"/>
      <c r="H36" s="63"/>
      <c r="I36" s="47" t="s">
        <v>52</v>
      </c>
      <c r="J36" s="50">
        <v>20</v>
      </c>
      <c r="K36" s="51">
        <v>830</v>
      </c>
      <c r="L36" s="52"/>
    </row>
    <row r="37" spans="1:12">
      <c r="A37" s="47">
        <v>14</v>
      </c>
      <c r="B37" s="48" t="s">
        <v>63</v>
      </c>
      <c r="C37" s="63"/>
      <c r="D37" s="63"/>
      <c r="E37" s="63"/>
      <c r="F37" s="63"/>
      <c r="G37" s="63"/>
      <c r="H37" s="63"/>
      <c r="I37" s="55" t="s">
        <v>48</v>
      </c>
      <c r="J37" s="62">
        <v>302</v>
      </c>
      <c r="K37" s="51">
        <f>2400+260</f>
        <v>2660</v>
      </c>
      <c r="L37" s="52"/>
    </row>
    <row r="38" spans="1:12">
      <c r="A38" s="47">
        <v>15</v>
      </c>
      <c r="B38" s="64" t="s">
        <v>64</v>
      </c>
      <c r="C38" s="65"/>
      <c r="D38" s="65"/>
      <c r="E38" s="65"/>
      <c r="F38" s="65"/>
      <c r="G38" s="65"/>
      <c r="H38" s="65"/>
      <c r="I38" s="55" t="s">
        <v>45</v>
      </c>
      <c r="J38" s="47">
        <v>2</v>
      </c>
      <c r="K38" s="51">
        <f>12000*11.6%</f>
        <v>1392</v>
      </c>
      <c r="L38" s="52"/>
    </row>
    <row r="39" spans="1:12">
      <c r="A39" s="47">
        <v>16</v>
      </c>
      <c r="B39" s="48" t="s">
        <v>65</v>
      </c>
      <c r="C39" s="63"/>
      <c r="D39" s="63"/>
      <c r="E39" s="63"/>
      <c r="F39" s="63"/>
      <c r="G39" s="63"/>
      <c r="H39" s="63"/>
      <c r="I39" s="47" t="s">
        <v>45</v>
      </c>
      <c r="J39" s="47">
        <v>4</v>
      </c>
      <c r="K39" s="51">
        <f>4*319.2*0.5</f>
        <v>638.4</v>
      </c>
      <c r="L39" s="52"/>
    </row>
    <row r="40" spans="1:12">
      <c r="A40" s="47">
        <v>17</v>
      </c>
      <c r="B40" s="48" t="s">
        <v>66</v>
      </c>
      <c r="C40" s="63"/>
      <c r="D40" s="63"/>
      <c r="E40" s="63"/>
      <c r="F40" s="63"/>
      <c r="G40" s="63"/>
      <c r="H40" s="63"/>
      <c r="I40" s="47" t="s">
        <v>45</v>
      </c>
      <c r="J40" s="47">
        <v>4</v>
      </c>
      <c r="K40" s="51">
        <f>4*116.8*0.5</f>
        <v>233.6</v>
      </c>
      <c r="L40" s="52"/>
    </row>
    <row r="41" spans="1:12">
      <c r="A41" s="47">
        <v>18</v>
      </c>
      <c r="B41" s="48" t="s">
        <v>67</v>
      </c>
      <c r="C41" s="63"/>
      <c r="D41" s="63"/>
      <c r="E41" s="63"/>
      <c r="F41" s="63"/>
      <c r="G41" s="63"/>
      <c r="H41" s="63"/>
      <c r="I41" s="47" t="s">
        <v>45</v>
      </c>
      <c r="J41" s="50">
        <v>1</v>
      </c>
      <c r="K41" s="51">
        <f>2600+55.8+1700</f>
        <v>4355.8</v>
      </c>
      <c r="L41" s="52"/>
    </row>
    <row r="42" spans="1:12">
      <c r="A42" s="47">
        <v>19</v>
      </c>
      <c r="B42" s="48" t="s">
        <v>68</v>
      </c>
      <c r="C42" s="63"/>
      <c r="D42" s="63"/>
      <c r="E42" s="63"/>
      <c r="F42" s="63"/>
      <c r="G42" s="63"/>
      <c r="H42" s="63"/>
      <c r="I42" s="47" t="s">
        <v>45</v>
      </c>
      <c r="J42" s="47">
        <v>1</v>
      </c>
      <c r="K42" s="51">
        <f>33938.97*0.2696</f>
        <v>9149.946312</v>
      </c>
      <c r="L42" s="52"/>
    </row>
    <row r="43" spans="1:12">
      <c r="A43" s="47">
        <v>20</v>
      </c>
      <c r="B43" s="48" t="s">
        <v>69</v>
      </c>
      <c r="C43" s="63"/>
      <c r="D43" s="63"/>
      <c r="E43" s="63"/>
      <c r="F43" s="63"/>
      <c r="G43" s="63"/>
      <c r="H43" s="63"/>
      <c r="I43" s="47" t="s">
        <v>45</v>
      </c>
      <c r="J43" s="47">
        <v>1</v>
      </c>
      <c r="K43" s="51">
        <f>8439/4</f>
        <v>2109.75</v>
      </c>
      <c r="L43" s="52"/>
    </row>
    <row r="44" spans="1:12">
      <c r="A44" s="47">
        <v>21</v>
      </c>
      <c r="B44" s="66" t="s">
        <v>70</v>
      </c>
      <c r="C44" s="67"/>
      <c r="D44" s="67"/>
      <c r="E44" s="67"/>
      <c r="F44" s="67"/>
      <c r="G44" s="67"/>
      <c r="H44" s="67"/>
      <c r="I44" s="47" t="s">
        <v>45</v>
      </c>
      <c r="J44" s="50">
        <v>1</v>
      </c>
      <c r="K44" s="51">
        <v>196.25</v>
      </c>
      <c r="L44" s="52"/>
    </row>
    <row r="45" spans="1:12">
      <c r="A45" s="47">
        <v>22</v>
      </c>
      <c r="B45" s="48" t="s">
        <v>71</v>
      </c>
      <c r="C45" s="63"/>
      <c r="D45" s="63"/>
      <c r="E45" s="63"/>
      <c r="F45" s="63"/>
      <c r="G45" s="63"/>
      <c r="H45" s="63"/>
      <c r="I45" s="55" t="s">
        <v>45</v>
      </c>
      <c r="J45" s="47">
        <v>1</v>
      </c>
      <c r="K45" s="51">
        <f>1610/9</f>
        <v>178.88888888888889</v>
      </c>
      <c r="L45" s="52"/>
    </row>
    <row r="46" spans="1:12">
      <c r="A46" s="47">
        <v>23</v>
      </c>
      <c r="B46" s="48" t="s">
        <v>72</v>
      </c>
      <c r="C46" s="63"/>
      <c r="D46" s="63"/>
      <c r="E46" s="63"/>
      <c r="F46" s="63"/>
      <c r="G46" s="63"/>
      <c r="H46" s="63"/>
      <c r="I46" s="47" t="s">
        <v>45</v>
      </c>
      <c r="J46" s="47">
        <v>1</v>
      </c>
      <c r="K46" s="51">
        <v>2900</v>
      </c>
      <c r="L46" s="52"/>
    </row>
    <row r="47" spans="1:12">
      <c r="A47" s="47">
        <v>24</v>
      </c>
      <c r="B47" s="48" t="s">
        <v>73</v>
      </c>
      <c r="C47" s="63"/>
      <c r="D47" s="63"/>
      <c r="E47" s="63"/>
      <c r="F47" s="63"/>
      <c r="G47" s="63"/>
      <c r="H47" s="63"/>
      <c r="I47" s="47" t="s">
        <v>45</v>
      </c>
      <c r="J47" s="50">
        <v>1</v>
      </c>
      <c r="K47" s="51">
        <f>11012*0.5</f>
        <v>5506</v>
      </c>
      <c r="L47" s="52"/>
    </row>
    <row r="48" spans="1:12">
      <c r="A48" s="47">
        <v>25</v>
      </c>
      <c r="B48" s="48" t="s">
        <v>74</v>
      </c>
      <c r="C48" s="63"/>
      <c r="D48" s="63"/>
      <c r="E48" s="63"/>
      <c r="F48" s="63"/>
      <c r="G48" s="63"/>
      <c r="H48" s="63"/>
      <c r="I48" s="47" t="s">
        <v>45</v>
      </c>
      <c r="J48" s="50">
        <v>1</v>
      </c>
      <c r="K48" s="51">
        <f>45000*0.5</f>
        <v>22500</v>
      </c>
      <c r="L48" s="52"/>
    </row>
    <row r="49" spans="1:12">
      <c r="A49" s="47">
        <v>26</v>
      </c>
      <c r="B49" s="48" t="s">
        <v>57</v>
      </c>
      <c r="C49" s="63"/>
      <c r="D49" s="63"/>
      <c r="E49" s="63"/>
      <c r="F49" s="63"/>
      <c r="G49" s="63"/>
      <c r="H49" s="63"/>
      <c r="I49" s="47" t="s">
        <v>45</v>
      </c>
      <c r="J49" s="50">
        <v>1</v>
      </c>
      <c r="K49" s="56">
        <v>6500</v>
      </c>
      <c r="L49" s="57"/>
    </row>
    <row r="50" spans="1:12">
      <c r="A50" s="47">
        <v>27</v>
      </c>
      <c r="B50" s="48" t="s">
        <v>75</v>
      </c>
      <c r="C50" s="63"/>
      <c r="D50" s="63"/>
      <c r="E50" s="63"/>
      <c r="F50" s="63"/>
      <c r="G50" s="63"/>
      <c r="H50" s="68"/>
      <c r="I50" s="69" t="s">
        <v>76</v>
      </c>
      <c r="J50" s="70">
        <v>12</v>
      </c>
      <c r="K50" s="71">
        <f>1250/4*12</f>
        <v>3750</v>
      </c>
      <c r="L50" s="72"/>
    </row>
    <row r="51" spans="1:12">
      <c r="A51" s="47">
        <v>28</v>
      </c>
      <c r="B51" s="48" t="s">
        <v>77</v>
      </c>
      <c r="C51" s="63"/>
      <c r="D51" s="63"/>
      <c r="E51" s="63"/>
      <c r="F51" s="63"/>
      <c r="G51" s="63"/>
      <c r="H51" s="63"/>
      <c r="I51" s="47" t="s">
        <v>45</v>
      </c>
      <c r="J51" s="47">
        <v>1</v>
      </c>
      <c r="K51" s="56">
        <f>7796/9</f>
        <v>866.22222222222217</v>
      </c>
      <c r="L51" s="57"/>
    </row>
    <row r="52" spans="1:12">
      <c r="A52" s="47"/>
      <c r="B52" s="48" t="s">
        <v>78</v>
      </c>
      <c r="C52" s="63"/>
      <c r="D52" s="63"/>
      <c r="E52" s="63"/>
      <c r="F52" s="63"/>
      <c r="G52" s="63"/>
      <c r="H52" s="63"/>
      <c r="I52" s="47"/>
      <c r="J52" s="73"/>
      <c r="K52" s="74">
        <f>SUM(K24:L51)</f>
        <v>91634.871036894576</v>
      </c>
      <c r="L52" s="75"/>
    </row>
    <row r="53" spans="1:12">
      <c r="A53" s="47"/>
      <c r="B53" s="48" t="s">
        <v>79</v>
      </c>
      <c r="C53" s="63"/>
      <c r="D53" s="63"/>
      <c r="E53" s="63"/>
      <c r="F53" s="63"/>
      <c r="G53" s="63"/>
      <c r="H53" s="63"/>
      <c r="I53" s="47"/>
      <c r="J53" s="73"/>
      <c r="K53" s="76">
        <f>K52*0.14</f>
        <v>12828.881945165242</v>
      </c>
      <c r="L53" s="77"/>
    </row>
    <row r="54" spans="1:12" ht="15.75" thickBot="1">
      <c r="A54" s="47"/>
      <c r="B54" s="1" t="s">
        <v>80</v>
      </c>
      <c r="I54" s="78"/>
      <c r="K54" s="79">
        <f>SUM(K52:L53)</f>
        <v>104463.75298205981</v>
      </c>
      <c r="L54" s="80"/>
    </row>
    <row r="55" spans="1:12" ht="16.5" thickBot="1">
      <c r="A55" s="40"/>
      <c r="B55" s="81" t="s">
        <v>81</v>
      </c>
      <c r="C55" s="82"/>
      <c r="D55" s="82"/>
      <c r="E55" s="82"/>
      <c r="F55" s="82"/>
      <c r="G55" s="82"/>
      <c r="H55" s="83"/>
      <c r="I55" s="40"/>
      <c r="J55" s="40"/>
      <c r="K55" s="84">
        <f>K54+K23</f>
        <v>213524.88370671999</v>
      </c>
      <c r="L55" s="85"/>
    </row>
    <row r="56" spans="1:12">
      <c r="A56" s="1" t="s">
        <v>82</v>
      </c>
    </row>
    <row r="57" spans="1:12">
      <c r="A57" s="1" t="s">
        <v>83</v>
      </c>
      <c r="D57" s="2">
        <f>I4</f>
        <v>2013</v>
      </c>
      <c r="E57" s="1" t="s">
        <v>84</v>
      </c>
      <c r="G57" s="12">
        <f>K55-G19</f>
        <v>91497.955551380204</v>
      </c>
      <c r="H57" s="1" t="s">
        <v>85</v>
      </c>
    </row>
    <row r="58" spans="1:12" ht="15.75" thickBot="1">
      <c r="A58" s="1" t="s">
        <v>86</v>
      </c>
      <c r="B58" s="2">
        <f>I4</f>
        <v>2013</v>
      </c>
      <c r="C58" s="1" t="s">
        <v>87</v>
      </c>
    </row>
    <row r="59" spans="1:12">
      <c r="A59" s="86" t="s">
        <v>2</v>
      </c>
      <c r="B59" s="87" t="s">
        <v>88</v>
      </c>
      <c r="C59" s="88"/>
      <c r="D59" s="88"/>
      <c r="E59" s="88"/>
      <c r="F59" s="87" t="s">
        <v>89</v>
      </c>
      <c r="G59" s="88"/>
      <c r="H59" s="89"/>
      <c r="I59" s="87" t="s">
        <v>90</v>
      </c>
      <c r="J59" s="88"/>
      <c r="K59" s="88"/>
      <c r="L59" s="89"/>
    </row>
    <row r="60" spans="1:12" ht="15.75" thickBot="1">
      <c r="A60" s="90"/>
      <c r="B60" s="91"/>
      <c r="C60" s="92"/>
      <c r="D60" s="92"/>
      <c r="E60" s="92"/>
      <c r="F60" s="91"/>
      <c r="G60" s="92"/>
      <c r="H60" s="93"/>
      <c r="I60" s="91" t="s">
        <v>91</v>
      </c>
      <c r="J60" s="92"/>
      <c r="K60" s="92"/>
      <c r="L60" s="93"/>
    </row>
    <row r="61" spans="1:12">
      <c r="A61" s="94" t="s">
        <v>92</v>
      </c>
      <c r="B61" s="95" t="s">
        <v>93</v>
      </c>
      <c r="C61" s="95"/>
      <c r="D61" s="95"/>
      <c r="E61" s="96"/>
      <c r="F61" s="97" t="s">
        <v>94</v>
      </c>
      <c r="G61" s="98"/>
      <c r="H61" s="99"/>
      <c r="I61" s="100" t="s">
        <v>95</v>
      </c>
      <c r="J61" s="101"/>
      <c r="K61" s="101"/>
      <c r="L61" s="102"/>
    </row>
    <row r="62" spans="1:12">
      <c r="A62" s="47" t="s">
        <v>96</v>
      </c>
      <c r="B62" s="63" t="s">
        <v>97</v>
      </c>
      <c r="C62" s="63"/>
      <c r="D62" s="63"/>
      <c r="E62" s="68"/>
      <c r="F62" s="103" t="s">
        <v>98</v>
      </c>
      <c r="G62" s="104"/>
      <c r="H62" s="105"/>
      <c r="I62" s="106" t="s">
        <v>99</v>
      </c>
      <c r="J62" s="107"/>
      <c r="K62" s="107"/>
      <c r="L62" s="108"/>
    </row>
    <row r="63" spans="1:12">
      <c r="A63" s="47" t="s">
        <v>100</v>
      </c>
      <c r="B63" s="48" t="s">
        <v>101</v>
      </c>
      <c r="C63" s="63"/>
      <c r="D63" s="63"/>
      <c r="E63" s="68"/>
      <c r="F63" s="103" t="s">
        <v>102</v>
      </c>
      <c r="G63" s="104"/>
      <c r="H63" s="105"/>
      <c r="I63" s="106" t="s">
        <v>103</v>
      </c>
      <c r="J63" s="107"/>
      <c r="K63" s="107"/>
      <c r="L63" s="108"/>
    </row>
    <row r="64" spans="1:12">
      <c r="A64" s="47" t="s">
        <v>104</v>
      </c>
      <c r="B64" s="63" t="s">
        <v>105</v>
      </c>
      <c r="C64" s="63"/>
      <c r="D64" s="63"/>
      <c r="E64" s="68"/>
      <c r="F64" s="103" t="s">
        <v>106</v>
      </c>
      <c r="G64" s="104"/>
      <c r="H64" s="105"/>
      <c r="I64" s="106" t="s">
        <v>107</v>
      </c>
      <c r="J64" s="107"/>
      <c r="K64" s="107"/>
      <c r="L64" s="108"/>
    </row>
    <row r="65" spans="1:12">
      <c r="A65" s="47" t="s">
        <v>108</v>
      </c>
      <c r="B65" s="63" t="s">
        <v>109</v>
      </c>
      <c r="C65" s="63"/>
      <c r="D65" s="63"/>
      <c r="E65" s="68"/>
      <c r="F65" s="103" t="s">
        <v>110</v>
      </c>
      <c r="G65" s="104"/>
      <c r="H65" s="105"/>
      <c r="I65" s="106" t="s">
        <v>111</v>
      </c>
      <c r="J65" s="107"/>
      <c r="K65" s="107"/>
      <c r="L65" s="108"/>
    </row>
    <row r="66" spans="1:12" ht="15.75" thickBot="1">
      <c r="A66" s="109" t="s">
        <v>112</v>
      </c>
      <c r="B66" s="110" t="s">
        <v>113</v>
      </c>
      <c r="C66" s="110"/>
      <c r="D66" s="110"/>
      <c r="E66" s="111"/>
      <c r="F66" s="112" t="s">
        <v>114</v>
      </c>
      <c r="G66" s="113"/>
      <c r="H66" s="114"/>
      <c r="I66" s="34" t="s">
        <v>115</v>
      </c>
      <c r="J66" s="35"/>
      <c r="K66" s="35"/>
      <c r="L66" s="36"/>
    </row>
    <row r="68" spans="1:12">
      <c r="A68" s="115" t="s">
        <v>116</v>
      </c>
      <c r="B68" s="2">
        <f>I4+1</f>
        <v>2014</v>
      </c>
      <c r="C68" s="1" t="s">
        <v>117</v>
      </c>
    </row>
    <row r="69" spans="1:12">
      <c r="A69" s="65" t="s">
        <v>145</v>
      </c>
    </row>
    <row r="70" spans="1:12">
      <c r="A70" s="65" t="s">
        <v>118</v>
      </c>
      <c r="F70" s="16">
        <f>H89</f>
        <v>5.8811888322464672</v>
      </c>
      <c r="G70" s="1" t="s">
        <v>119</v>
      </c>
    </row>
    <row r="71" spans="1:12">
      <c r="A71" s="65" t="s">
        <v>120</v>
      </c>
      <c r="C71" s="116"/>
      <c r="G71" s="2"/>
    </row>
    <row r="72" spans="1:12">
      <c r="A72" s="65" t="s">
        <v>146</v>
      </c>
      <c r="E72" s="2"/>
      <c r="K72" s="2"/>
    </row>
    <row r="73" spans="1:12">
      <c r="A73" s="117" t="s">
        <v>121</v>
      </c>
      <c r="B73" s="117"/>
      <c r="C73" s="117"/>
      <c r="D73" s="117"/>
      <c r="E73" s="117"/>
      <c r="F73" s="117"/>
      <c r="G73" s="117"/>
      <c r="H73" s="117"/>
      <c r="I73" s="117"/>
      <c r="J73" s="117"/>
      <c r="K73" s="117"/>
      <c r="L73" s="20"/>
    </row>
    <row r="74" spans="1:12">
      <c r="A74" s="118" t="s">
        <v>122</v>
      </c>
      <c r="B74" s="118"/>
      <c r="C74" s="118"/>
      <c r="D74" s="118"/>
      <c r="E74" s="118"/>
      <c r="F74" s="118"/>
      <c r="G74" s="118"/>
      <c r="H74" s="118"/>
      <c r="I74" s="118"/>
      <c r="J74" s="118"/>
      <c r="K74" s="118"/>
      <c r="L74" s="118"/>
    </row>
    <row r="75" spans="1:12">
      <c r="A75" s="118" t="s">
        <v>123</v>
      </c>
      <c r="B75" s="118"/>
      <c r="C75" s="118"/>
      <c r="D75" s="118"/>
      <c r="E75" s="118"/>
      <c r="F75" s="118"/>
      <c r="G75" s="118"/>
      <c r="H75" s="118"/>
      <c r="I75" s="118"/>
      <c r="J75" s="118"/>
      <c r="K75" s="118"/>
      <c r="L75" s="118"/>
    </row>
    <row r="76" spans="1:12">
      <c r="A76" s="117"/>
      <c r="B76" s="119"/>
      <c r="C76" s="119"/>
      <c r="D76" s="119"/>
      <c r="E76" s="119"/>
      <c r="F76" s="119"/>
      <c r="G76" s="119"/>
      <c r="H76" s="119"/>
      <c r="I76" s="119"/>
      <c r="J76" s="119"/>
      <c r="K76" s="119"/>
    </row>
    <row r="77" spans="1:12">
      <c r="A77" s="65" t="s">
        <v>124</v>
      </c>
      <c r="B77" s="2">
        <f>I4+1</f>
        <v>2014</v>
      </c>
      <c r="C77" s="1" t="s">
        <v>125</v>
      </c>
    </row>
    <row r="78" spans="1:12">
      <c r="A78" s="65" t="s">
        <v>126</v>
      </c>
    </row>
    <row r="79" spans="1:12">
      <c r="A79" s="65" t="s">
        <v>127</v>
      </c>
      <c r="J79" s="18">
        <v>15000</v>
      </c>
      <c r="K79" s="1" t="s">
        <v>17</v>
      </c>
    </row>
    <row r="80" spans="1:12">
      <c r="A80" s="118" t="s">
        <v>128</v>
      </c>
      <c r="B80" s="118"/>
      <c r="C80" s="118"/>
      <c r="D80" s="118"/>
      <c r="E80" s="118"/>
      <c r="J80" s="18">
        <v>10000</v>
      </c>
      <c r="K80" s="1" t="s">
        <v>17</v>
      </c>
    </row>
    <row r="81" spans="1:12">
      <c r="A81" s="65" t="s">
        <v>129</v>
      </c>
      <c r="J81" s="18">
        <v>1500</v>
      </c>
      <c r="K81" s="1" t="s">
        <v>17</v>
      </c>
    </row>
    <row r="82" spans="1:12">
      <c r="A82" s="65" t="s">
        <v>130</v>
      </c>
      <c r="J82" s="18">
        <v>15000</v>
      </c>
      <c r="K82" s="1" t="s">
        <v>17</v>
      </c>
    </row>
    <row r="83" spans="1:12">
      <c r="A83" s="65" t="s">
        <v>131</v>
      </c>
      <c r="J83" s="18">
        <v>8000</v>
      </c>
      <c r="K83" s="1" t="s">
        <v>17</v>
      </c>
    </row>
    <row r="84" spans="1:12">
      <c r="A84" s="65" t="s">
        <v>132</v>
      </c>
      <c r="J84" s="18">
        <v>8000</v>
      </c>
      <c r="K84" s="1" t="s">
        <v>17</v>
      </c>
    </row>
    <row r="85" spans="1:12">
      <c r="A85" s="65" t="s">
        <v>133</v>
      </c>
      <c r="B85"/>
      <c r="C85"/>
      <c r="D85"/>
      <c r="E85"/>
      <c r="F85"/>
      <c r="G85"/>
      <c r="H85"/>
      <c r="I85"/>
      <c r="J85" s="120">
        <v>3750</v>
      </c>
      <c r="K85" t="s">
        <v>17</v>
      </c>
      <c r="L85"/>
    </row>
    <row r="86" spans="1:12">
      <c r="A86" s="65" t="s">
        <v>134</v>
      </c>
      <c r="B86"/>
      <c r="C86"/>
      <c r="D86"/>
      <c r="E86"/>
      <c r="F86"/>
      <c r="G86"/>
      <c r="H86"/>
      <c r="I86"/>
      <c r="J86" s="120">
        <v>3200</v>
      </c>
      <c r="K86" t="s">
        <v>17</v>
      </c>
      <c r="L86"/>
    </row>
    <row r="87" spans="1:12">
      <c r="A87" s="121" t="s">
        <v>135</v>
      </c>
      <c r="J87" s="23">
        <f>SUM(J79:J86)</f>
        <v>64450</v>
      </c>
      <c r="K87" s="17" t="s">
        <v>136</v>
      </c>
    </row>
    <row r="88" spans="1:12">
      <c r="A88" s="65" t="s">
        <v>137</v>
      </c>
      <c r="H88" s="2">
        <f>I4</f>
        <v>2013</v>
      </c>
      <c r="I88" s="1" t="s">
        <v>138</v>
      </c>
      <c r="K88" s="23">
        <f>G57</f>
        <v>91497.955551380204</v>
      </c>
    </row>
    <row r="89" spans="1:12">
      <c r="A89" s="65" t="s">
        <v>139</v>
      </c>
      <c r="C89" s="12">
        <f>J87+K88</f>
        <v>155947.9555513802</v>
      </c>
      <c r="D89" s="2" t="s">
        <v>140</v>
      </c>
      <c r="E89" s="122">
        <f>I4+1</f>
        <v>2014</v>
      </c>
      <c r="F89" s="1" t="s">
        <v>141</v>
      </c>
      <c r="H89" s="16">
        <f>C89/(E6*12)</f>
        <v>5.8811888322464672</v>
      </c>
      <c r="I89" s="1" t="s">
        <v>142</v>
      </c>
    </row>
    <row r="91" spans="1:12">
      <c r="B91" s="1" t="s">
        <v>143</v>
      </c>
    </row>
    <row r="92" spans="1:12">
      <c r="B92" s="1" t="s">
        <v>89</v>
      </c>
      <c r="I92" s="1" t="s">
        <v>144</v>
      </c>
    </row>
    <row r="93" spans="1:12">
      <c r="J93" s="2"/>
      <c r="K93" s="3"/>
    </row>
    <row r="94" spans="1:12">
      <c r="A94" s="123"/>
      <c r="B94" s="123"/>
      <c r="C94" s="123"/>
      <c r="D94" s="123"/>
      <c r="E94" s="123"/>
      <c r="F94" s="123"/>
      <c r="G94" s="123"/>
      <c r="H94" s="123"/>
      <c r="I94" s="123"/>
      <c r="J94" s="123"/>
      <c r="K94" s="123"/>
    </row>
    <row r="102" spans="12:12">
      <c r="L102" s="124"/>
    </row>
  </sheetData>
  <mergeCells count="99">
    <mergeCell ref="A94:K94"/>
    <mergeCell ref="B66:E66"/>
    <mergeCell ref="F66:H66"/>
    <mergeCell ref="I66:L66"/>
    <mergeCell ref="A74:L74"/>
    <mergeCell ref="A75:L75"/>
    <mergeCell ref="A80:E80"/>
    <mergeCell ref="B64:E64"/>
    <mergeCell ref="F64:H64"/>
    <mergeCell ref="I64:L64"/>
    <mergeCell ref="B65:E65"/>
    <mergeCell ref="F65:H65"/>
    <mergeCell ref="I65:L65"/>
    <mergeCell ref="B62:E62"/>
    <mergeCell ref="F62:H62"/>
    <mergeCell ref="I62:L62"/>
    <mergeCell ref="B63:E63"/>
    <mergeCell ref="F63:H63"/>
    <mergeCell ref="I63:L63"/>
    <mergeCell ref="B60:E60"/>
    <mergeCell ref="F60:H60"/>
    <mergeCell ref="I60:L60"/>
    <mergeCell ref="B61:E61"/>
    <mergeCell ref="F61:H61"/>
    <mergeCell ref="I61:L61"/>
    <mergeCell ref="B53:H53"/>
    <mergeCell ref="K53:L53"/>
    <mergeCell ref="K54:L54"/>
    <mergeCell ref="K55:L55"/>
    <mergeCell ref="B59:E59"/>
    <mergeCell ref="F59:H59"/>
    <mergeCell ref="I59:L59"/>
    <mergeCell ref="B50:H50"/>
    <mergeCell ref="K50:L50"/>
    <mergeCell ref="B51:H51"/>
    <mergeCell ref="K51:L51"/>
    <mergeCell ref="B52:H52"/>
    <mergeCell ref="K52:L52"/>
    <mergeCell ref="B47:H47"/>
    <mergeCell ref="K47:L47"/>
    <mergeCell ref="B48:H48"/>
    <mergeCell ref="K48:L48"/>
    <mergeCell ref="B49:H49"/>
    <mergeCell ref="K49:L49"/>
    <mergeCell ref="B44:H44"/>
    <mergeCell ref="K44:L44"/>
    <mergeCell ref="B45:H45"/>
    <mergeCell ref="K45:L45"/>
    <mergeCell ref="B46:H46"/>
    <mergeCell ref="K46:L46"/>
    <mergeCell ref="B41:H41"/>
    <mergeCell ref="K41:L41"/>
    <mergeCell ref="B42:H42"/>
    <mergeCell ref="K42:L42"/>
    <mergeCell ref="B43:H43"/>
    <mergeCell ref="K43:L43"/>
    <mergeCell ref="B37:H37"/>
    <mergeCell ref="K37:L37"/>
    <mergeCell ref="K38:L38"/>
    <mergeCell ref="B39:H39"/>
    <mergeCell ref="K39:L39"/>
    <mergeCell ref="B40:H40"/>
    <mergeCell ref="K40:L40"/>
    <mergeCell ref="B34:H34"/>
    <mergeCell ref="K34:L34"/>
    <mergeCell ref="B35:H35"/>
    <mergeCell ref="K35:L35"/>
    <mergeCell ref="B36:H36"/>
    <mergeCell ref="K36:L36"/>
    <mergeCell ref="B31:H31"/>
    <mergeCell ref="K31:L31"/>
    <mergeCell ref="B32:H32"/>
    <mergeCell ref="K32:L32"/>
    <mergeCell ref="B33:H33"/>
    <mergeCell ref="K33:L33"/>
    <mergeCell ref="B28:H28"/>
    <mergeCell ref="K28:L28"/>
    <mergeCell ref="B29:H29"/>
    <mergeCell ref="K29:L29"/>
    <mergeCell ref="B30:H30"/>
    <mergeCell ref="K30:L30"/>
    <mergeCell ref="B25:H25"/>
    <mergeCell ref="K25:L25"/>
    <mergeCell ref="B26:H26"/>
    <mergeCell ref="K26:L26"/>
    <mergeCell ref="B27:H27"/>
    <mergeCell ref="K27:L27"/>
    <mergeCell ref="B22:H22"/>
    <mergeCell ref="K22:L22"/>
    <mergeCell ref="B23:H23"/>
    <mergeCell ref="K23:L23"/>
    <mergeCell ref="B24:H24"/>
    <mergeCell ref="K24:L24"/>
    <mergeCell ref="A2:L2"/>
    <mergeCell ref="A3:L3"/>
    <mergeCell ref="A7:B7"/>
    <mergeCell ref="A20:B20"/>
    <mergeCell ref="B21:H21"/>
    <mergeCell ref="K21:L2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2014-04-11T00:13:12Z</dcterms:modified>
</cp:coreProperties>
</file>