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K49" i="3"/>
  <c r="K48"/>
  <c r="K47"/>
  <c r="K46"/>
  <c r="G20"/>
  <c r="J84" l="1"/>
  <c r="E86"/>
  <c r="K45" l="1"/>
  <c r="K43" l="1"/>
  <c r="K35" l="1"/>
  <c r="K34"/>
  <c r="K31" l="1"/>
  <c r="K28" l="1"/>
  <c r="K26"/>
  <c r="G51" l="1"/>
  <c r="H85" l="1"/>
  <c r="B70"/>
  <c r="B62"/>
  <c r="B52"/>
  <c r="D51"/>
  <c r="G18"/>
  <c r="G17"/>
  <c r="G16"/>
  <c r="G15"/>
  <c r="G7"/>
  <c r="I7" s="1"/>
  <c r="A21" s="1"/>
  <c r="B6"/>
  <c r="J14" l="1"/>
  <c r="K85"/>
  <c r="C86" s="1"/>
  <c r="H86" s="1"/>
  <c r="F64" l="1"/>
</calcChain>
</file>

<file path=xl/sharedStrings.xml><?xml version="1.0" encoding="utf-8"?>
<sst xmlns="http://schemas.openxmlformats.org/spreadsheetml/2006/main" count="191" uniqueCount="145">
  <si>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</si>
  <si>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</si>
  <si>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</si>
  <si>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</si>
  <si>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</si>
  <si>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</si>
  <si>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</si>
  <si>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</si>
  <si>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</si>
  <si>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</si>
  <si>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</si>
  <si>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</si>
  <si>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</si>
  <si>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</si>
  <si>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</si>
  <si>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</si>
  <si>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</si>
  <si>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</si>
  <si>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</si>
  <si>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</si>
  <si>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</si>
  <si>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</si>
  <si>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</si>
  <si>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</si>
  <si>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</si>
  <si>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</si>
  <si>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</si>
  <si>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</si>
  <si>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</si>
  <si>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</si>
  <si>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</si>
  <si>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</si>
  <si>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</si>
  <si>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</si>
  <si>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</si>
  <si>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</si>
  <si>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</si>
  <si>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</si>
  <si>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</si>
  <si>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</si>
  <si>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</si>
  <si>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</si>
  <si>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</si>
  <si>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</si>
  <si>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</si>
  <si>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</si>
  <si>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</si>
  <si>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</si>
  <si>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</si>
  <si>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</si>
  <si>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</si>
  <si>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</si>
  <si>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</si>
  <si>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</si>
  <si>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</si>
  <si>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</si>
  <si>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</si>
  <si>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</si>
  <si>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</si>
  <si>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</si>
  <si>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</si>
  <si>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</si>
  <si>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</si>
  <si>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</si>
  <si>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</si>
  <si>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</si>
  <si>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</si>
  <si>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</si>
  <si>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</si>
  <si>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</si>
  <si>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</si>
  <si>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</si>
  <si>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</si>
  <si>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</si>
  <si>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</si>
  <si>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</si>
  <si>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</si>
  <si>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</si>
  <si>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</si>
  <si>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по ул. Байкальская   за </t>
  </si>
  <si>
    <t>году   в   размере</t>
  </si>
  <si>
    <t>244/4</t>
  </si>
  <si>
    <t>шт.</t>
  </si>
  <si>
    <t>маш/час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</si>
  <si>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</si>
  <si>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рубля),     направлена на следующие мероприятия:</t>
  </si>
  <si>
    <t xml:space="preserve">1. В </t>
  </si>
  <si>
    <t xml:space="preserve">оф. 3 - </t>
  </si>
  <si>
    <t xml:space="preserve">оф. 6 - </t>
  </si>
  <si>
    <t xml:space="preserve">оф. 7 - 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</si>
  <si>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</si>
  <si>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</si>
  <si>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0,019 Гкал/м²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</si>
  <si>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</si>
  <si>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</si>
  <si>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</si>
  <si>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</si>
  <si>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</si>
  <si>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</si>
  <si>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</si>
  <si>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t>мес.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</si>
  <si>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</si>
  <si>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Б 244/4(I)</t>
  </si>
  <si>
    <t>Управление МКД (14%)</t>
  </si>
  <si>
    <t>рейс</t>
  </si>
  <si>
    <t xml:space="preserve">Ремонт этажного щита 14 эт,заменапатрона в светильнике 7эт. </t>
  </si>
  <si>
    <t>Генеральная уборка подъезда  в мае.</t>
  </si>
  <si>
    <t>Всего в 2014году:</t>
  </si>
  <si>
    <t>ИТОГО за 2014год:</t>
  </si>
  <si>
    <t>ИТОГО на 31.12.2014г:</t>
  </si>
  <si>
    <t>Перерасход (+) или экономия (-) средств в 2013 году.</t>
  </si>
  <si>
    <t>Программирование ключа.</t>
  </si>
  <si>
    <t xml:space="preserve"> - </t>
  </si>
  <si>
    <t>Техническое освидетельствование лифта.</t>
  </si>
  <si>
    <t>Укрепление колоды тамбурной двери.</t>
  </si>
  <si>
    <t>Техн. обслуживание охранной сигнализации за 2014 г.</t>
  </si>
  <si>
    <t>244/4  (</t>
  </si>
  <si>
    <t xml:space="preserve">  -  техническое освидетельствование лифта</t>
  </si>
  <si>
    <t xml:space="preserve">  - покраска металлических элементов крыльца</t>
  </si>
  <si>
    <t xml:space="preserve">  -  покраска ТП</t>
  </si>
  <si>
    <t xml:space="preserve">  -  замена освещения в подъезде</t>
  </si>
  <si>
    <t xml:space="preserve">Что  с  учетом  перерасхода (+)   или   экономии (-)  средств    в </t>
  </si>
  <si>
    <r>
      <rPr>
        <sz val="11"/>
        <rFont val="Calibri"/>
        <family val="2"/>
        <charset val="204"/>
        <scheme val="minor"/>
      </rPr>
      <t>кв. 17</t>
    </r>
    <r>
      <rPr>
        <b/>
        <sz val="11"/>
        <rFont val="Calibri"/>
        <family val="2"/>
        <charset val="204"/>
        <scheme val="minor"/>
      </rPr>
      <t xml:space="preserve">- </t>
    </r>
  </si>
  <si>
    <r>
      <rPr>
        <sz val="11"/>
        <rFont val="Calibri"/>
        <family val="2"/>
        <charset val="204"/>
        <scheme val="minor"/>
      </rPr>
      <t>кв. 20</t>
    </r>
    <r>
      <rPr>
        <b/>
        <sz val="11"/>
        <rFont val="Calibri"/>
        <family val="2"/>
        <charset val="204"/>
        <scheme val="minor"/>
      </rPr>
      <t xml:space="preserve">- </t>
    </r>
  </si>
  <si>
    <r>
      <t>кв. 29</t>
    </r>
    <r>
      <rPr>
        <b/>
        <sz val="11"/>
        <rFont val="Calibri"/>
        <family val="2"/>
        <charset val="204"/>
        <scheme val="minor"/>
      </rPr>
      <t xml:space="preserve">- </t>
    </r>
  </si>
  <si>
    <r>
      <t>кв. 43</t>
    </r>
    <r>
      <rPr>
        <b/>
        <sz val="11"/>
        <rFont val="Calibri"/>
        <family val="2"/>
        <charset val="204"/>
        <scheme val="minor"/>
      </rPr>
      <t>-</t>
    </r>
  </si>
  <si>
    <r>
      <t>кв. 52</t>
    </r>
    <r>
      <rPr>
        <b/>
        <sz val="11"/>
        <rFont val="Calibri"/>
        <family val="2"/>
        <charset val="204"/>
        <scheme val="minor"/>
      </rPr>
      <t>-</t>
    </r>
  </si>
  <si>
    <t>кв. 53-</t>
  </si>
  <si>
    <t>Вывоз снега с придомовой территории в марте (28,78%).</t>
  </si>
  <si>
    <t>Вывоз снега с придомовой территории в январе (28,78%).</t>
  </si>
  <si>
    <t>6.   В</t>
  </si>
  <si>
    <t>рублей (</t>
  </si>
  <si>
    <t>Установка энергосберегающих ламп в подвале, замена патрона на 7 эт.</t>
  </si>
  <si>
    <t>Замена накладного замка на 16 эт (лифтовая).</t>
  </si>
  <si>
    <t>Монтаж табличкек в лифт.</t>
  </si>
  <si>
    <t>Замена патронов в светильниках в подъезде.</t>
  </si>
  <si>
    <t>Вызов мастера. Правка дверей лифта на 4 этаже.</t>
  </si>
  <si>
    <t>Благоустройство детской площадки (бетонирование дорожки, посев газона.)(28,78%).</t>
  </si>
  <si>
    <t>Замена манометров в ИТП (50%).</t>
  </si>
  <si>
    <t>Замена термометров в ИТП (50%).</t>
  </si>
  <si>
    <t>Ремонт входной группы (этаж 3).</t>
  </si>
  <si>
    <t>Замена патронов в светильниках в подъезде 3, 8, 12 этажи.</t>
  </si>
  <si>
    <t>Передача бесхозных сетей тепловой энергии.</t>
  </si>
  <si>
    <t>Монтаж стальной двери на 4 этаже.</t>
  </si>
  <si>
    <t>Генеральная уборка подъездов в ноябре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</si>
</sst>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7" fillId="0" borderId="10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0" xfId="0" applyNumberFormat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4" fontId="9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9" fillId="0" borderId="3" xfId="0" applyFont="1" applyBorder="1"/>
    <xf numFmtId="0" fontId="0" fillId="0" borderId="0" xfId="0" applyBorder="1" applyAlignment="1">
      <alignment horizontal="center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1" fillId="0" borderId="0" xfId="0" applyNumberFormat="1" applyFont="1" applyFill="1"/>
    <xf numFmtId="4" fontId="6" fillId="0" borderId="0" xfId="0" applyNumberFormat="1" applyFont="1" applyFill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9" fillId="0" borderId="8" xfId="0" applyNumberFormat="1" applyFont="1" applyBorder="1" applyAlignment="1"/>
    <xf numFmtId="4" fontId="9" fillId="0" borderId="9" xfId="0" applyNumberFormat="1" applyFont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0" fontId="9" fillId="0" borderId="4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Alignment="1">
      <alignment horizontal="left"/>
    </xf>
    <xf numFmtId="4" fontId="11" fillId="0" borderId="8" xfId="0" applyNumberFormat="1" applyFont="1" applyBorder="1" applyAlignment="1"/>
    <xf numFmtId="4" fontId="11" fillId="0" borderId="9" xfId="0" applyNumberFormat="1" applyFont="1" applyBorder="1" applyAlignment="1"/>
    <xf numFmtId="4" fontId="11" fillId="0" borderId="6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4" fontId="10" fillId="0" borderId="6" xfId="0" applyNumberFormat="1" applyFont="1" applyBorder="1" applyAlignment="1"/>
    <xf numFmtId="4" fontId="10" fillId="0" borderId="7" xfId="0" applyNumberFormat="1" applyFont="1" applyBorder="1" applyAlignment="1"/>
    <xf numFmtId="0" fontId="0" fillId="0" borderId="8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0" xfId="0" applyFill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4" fontId="0" fillId="0" borderId="19" xfId="0" applyNumberFormat="1" applyBorder="1" applyAlignment="1"/>
    <xf numFmtId="4" fontId="0" fillId="0" borderId="18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topLeftCell="A26" workbookViewId="0">
      <selection activeCell="G51" sqref="G51"/>
    </sheetView>
  </sheetViews>
  <sheetFormatPr defaultRowHeight="15"/>
  <cols>
    <col min="1" max="1" width="5.7109375" customWidth="1"/>
    <col min="2" max="2" width="9" style="24" customWidth="1"/>
    <col min="3" max="5" width="9.140625" style="24"/>
    <col min="6" max="6" width="8.85546875" style="24" customWidth="1"/>
    <col min="7" max="7" width="13" style="24" customWidth="1"/>
    <col min="8" max="8" width="14.140625" style="24" customWidth="1"/>
    <col min="10" max="10" width="9.85546875" customWidth="1"/>
    <col min="11" max="11" width="11.28515625" customWidth="1"/>
    <col min="12" max="12" width="1.42578125" customWidth="1"/>
  </cols>
  <sheetData>
    <row r="1" spans="1:12">
      <c r="K1" s="38" t="s">
        <v>102</v>
      </c>
    </row>
    <row r="2" spans="1:12" ht="18.7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8.7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8.75">
      <c r="A4" s="1"/>
      <c r="B4" s="3"/>
      <c r="C4" s="59" t="s">
        <v>2</v>
      </c>
      <c r="D4" s="3" t="s">
        <v>81</v>
      </c>
      <c r="E4" s="144" t="s">
        <v>79</v>
      </c>
      <c r="F4" s="144"/>
      <c r="G4" s="144"/>
      <c r="H4" s="144"/>
      <c r="I4" s="28">
        <v>2014</v>
      </c>
      <c r="J4" s="17" t="s">
        <v>24</v>
      </c>
    </row>
    <row r="6" spans="1:12" ht="15.75">
      <c r="A6" s="4" t="s">
        <v>86</v>
      </c>
      <c r="B6" s="25">
        <f>I4</f>
        <v>2014</v>
      </c>
      <c r="C6" s="24" t="s">
        <v>29</v>
      </c>
      <c r="D6" s="60" t="s">
        <v>116</v>
      </c>
      <c r="E6" s="27">
        <v>4055.2</v>
      </c>
      <c r="F6" s="24" t="s">
        <v>74</v>
      </c>
    </row>
    <row r="7" spans="1:12" ht="15.75">
      <c r="A7" s="75">
        <v>2486137.4300000002</v>
      </c>
      <c r="B7" s="75"/>
      <c r="C7" s="61" t="s">
        <v>3</v>
      </c>
      <c r="G7" s="62">
        <f>A7-J8</f>
        <v>1826188.0100000002</v>
      </c>
      <c r="H7" s="24" t="s">
        <v>131</v>
      </c>
      <c r="I7" s="7">
        <f>(G7/A7)*100</f>
        <v>73.454829486236406</v>
      </c>
      <c r="J7" t="s">
        <v>4</v>
      </c>
    </row>
    <row r="8" spans="1:12">
      <c r="A8" t="s">
        <v>5</v>
      </c>
      <c r="J8" s="6">
        <v>659949.42000000004</v>
      </c>
      <c r="K8" t="s">
        <v>6</v>
      </c>
    </row>
    <row r="9" spans="1:12">
      <c r="A9" t="s">
        <v>7</v>
      </c>
    </row>
    <row r="10" spans="1:12">
      <c r="A10" s="33" t="s">
        <v>87</v>
      </c>
      <c r="B10" s="35">
        <v>50615.77</v>
      </c>
      <c r="C10" s="33" t="s">
        <v>12</v>
      </c>
      <c r="D10" s="33"/>
      <c r="E10" s="39" t="s">
        <v>122</v>
      </c>
      <c r="F10" s="35">
        <v>11635.45</v>
      </c>
      <c r="G10" s="33" t="s">
        <v>12</v>
      </c>
      <c r="H10" s="33"/>
      <c r="I10" s="34" t="s">
        <v>125</v>
      </c>
      <c r="J10" s="35">
        <v>16886.47</v>
      </c>
      <c r="K10" s="33" t="s">
        <v>12</v>
      </c>
    </row>
    <row r="11" spans="1:12">
      <c r="A11" s="33" t="s">
        <v>88</v>
      </c>
      <c r="B11" s="35">
        <v>24522.240000000002</v>
      </c>
      <c r="C11" s="33" t="s">
        <v>12</v>
      </c>
      <c r="D11" s="33"/>
      <c r="E11" s="39" t="s">
        <v>123</v>
      </c>
      <c r="F11" s="35">
        <v>23809.83</v>
      </c>
      <c r="G11" s="33" t="s">
        <v>12</v>
      </c>
      <c r="H11" s="33"/>
      <c r="I11" s="34" t="s">
        <v>126</v>
      </c>
      <c r="J11" s="35">
        <v>34366.269999999997</v>
      </c>
      <c r="K11" s="33" t="s">
        <v>12</v>
      </c>
    </row>
    <row r="12" spans="1:12">
      <c r="A12" s="33" t="s">
        <v>89</v>
      </c>
      <c r="B12" s="35">
        <v>15709.57</v>
      </c>
      <c r="C12" s="33" t="s">
        <v>12</v>
      </c>
      <c r="D12" s="33"/>
      <c r="E12" s="34" t="s">
        <v>124</v>
      </c>
      <c r="F12" s="35">
        <v>20924.96</v>
      </c>
      <c r="G12" s="33" t="s">
        <v>12</v>
      </c>
      <c r="H12" s="33"/>
      <c r="I12" s="34" t="s">
        <v>127</v>
      </c>
      <c r="J12" s="35">
        <v>45650.44</v>
      </c>
      <c r="K12" s="33" t="s">
        <v>12</v>
      </c>
    </row>
    <row r="13" spans="1:12">
      <c r="B13" s="58"/>
      <c r="E13" s="57"/>
      <c r="F13" s="58"/>
      <c r="J13" s="18"/>
    </row>
    <row r="14" spans="1:12" ht="15.75">
      <c r="A14" t="s">
        <v>31</v>
      </c>
      <c r="J14" s="18">
        <f>G15+G16+G17+G18</f>
        <v>659949.42000000004</v>
      </c>
      <c r="K14" s="19" t="s">
        <v>32</v>
      </c>
    </row>
    <row r="15" spans="1:12">
      <c r="A15" s="8" t="s">
        <v>8</v>
      </c>
      <c r="B15" s="24" t="s">
        <v>9</v>
      </c>
      <c r="G15" s="63">
        <f>(J8*43.5/100)</f>
        <v>287077.99770000001</v>
      </c>
      <c r="H15" s="24" t="s">
        <v>12</v>
      </c>
    </row>
    <row r="16" spans="1:12">
      <c r="A16" s="8" t="s">
        <v>8</v>
      </c>
      <c r="B16" s="24" t="s">
        <v>10</v>
      </c>
      <c r="G16" s="63">
        <f>(J8*36.6/100)</f>
        <v>241541.48772000003</v>
      </c>
      <c r="H16" s="24" t="s">
        <v>12</v>
      </c>
    </row>
    <row r="17" spans="1:12">
      <c r="A17" s="8" t="s">
        <v>8</v>
      </c>
      <c r="B17" s="24" t="s">
        <v>11</v>
      </c>
      <c r="G17" s="63">
        <f>(J8*12.5/100)</f>
        <v>82493.677500000005</v>
      </c>
      <c r="H17" s="24" t="s">
        <v>12</v>
      </c>
      <c r="K17" s="5"/>
      <c r="L17" s="12"/>
    </row>
    <row r="18" spans="1:12">
      <c r="A18" s="8" t="s">
        <v>8</v>
      </c>
      <c r="B18" s="24" t="s">
        <v>16</v>
      </c>
      <c r="G18" s="63">
        <f>(J8*7.4/100)</f>
        <v>48836.257080000003</v>
      </c>
      <c r="H18" s="24" t="s">
        <v>12</v>
      </c>
    </row>
    <row r="19" spans="1:12">
      <c r="G19" s="64"/>
    </row>
    <row r="20" spans="1:12">
      <c r="A20" s="9" t="s">
        <v>13</v>
      </c>
      <c r="G20" s="63">
        <f>(E6-225.6)*4.74*12</f>
        <v>217827.64799999999</v>
      </c>
      <c r="H20" s="24" t="s">
        <v>14</v>
      </c>
    </row>
    <row r="21" spans="1:12" ht="15.75" thickBot="1">
      <c r="A21" s="80">
        <f>G20*I7/100</f>
        <v>160004.92741227924</v>
      </c>
      <c r="B21" s="80"/>
      <c r="C21" s="24" t="s">
        <v>85</v>
      </c>
    </row>
    <row r="22" spans="1:12">
      <c r="A22" s="10" t="s">
        <v>2</v>
      </c>
      <c r="B22" s="141" t="s">
        <v>22</v>
      </c>
      <c r="C22" s="142"/>
      <c r="D22" s="142"/>
      <c r="E22" s="142"/>
      <c r="F22" s="142"/>
      <c r="G22" s="142"/>
      <c r="H22" s="143"/>
      <c r="I22" s="10" t="s">
        <v>20</v>
      </c>
      <c r="J22" s="13" t="s">
        <v>19</v>
      </c>
      <c r="K22" s="76" t="s">
        <v>17</v>
      </c>
      <c r="L22" s="77"/>
    </row>
    <row r="23" spans="1:12" ht="15.75" thickBot="1">
      <c r="A23" s="11" t="s">
        <v>15</v>
      </c>
      <c r="B23" s="135"/>
      <c r="C23" s="136"/>
      <c r="D23" s="136"/>
      <c r="E23" s="136"/>
      <c r="F23" s="136"/>
      <c r="G23" s="136"/>
      <c r="H23" s="137"/>
      <c r="I23" s="11" t="s">
        <v>21</v>
      </c>
      <c r="J23" s="14"/>
      <c r="K23" s="78" t="s">
        <v>18</v>
      </c>
      <c r="L23" s="79"/>
    </row>
    <row r="24" spans="1:12">
      <c r="A24" s="46"/>
      <c r="B24" s="146" t="s">
        <v>110</v>
      </c>
      <c r="C24" s="146"/>
      <c r="D24" s="146"/>
      <c r="E24" s="146"/>
      <c r="F24" s="146"/>
      <c r="G24" s="146"/>
      <c r="H24" s="147"/>
      <c r="I24" s="47"/>
      <c r="J24" s="48"/>
      <c r="K24" s="148">
        <v>-15612.19</v>
      </c>
      <c r="L24" s="149"/>
    </row>
    <row r="25" spans="1:12">
      <c r="A25" s="16">
        <v>1</v>
      </c>
      <c r="B25" s="119" t="s">
        <v>133</v>
      </c>
      <c r="C25" s="140"/>
      <c r="D25" s="140"/>
      <c r="E25" s="140"/>
      <c r="F25" s="140"/>
      <c r="G25" s="140"/>
      <c r="H25" s="122"/>
      <c r="I25" s="16" t="s">
        <v>82</v>
      </c>
      <c r="J25" s="16">
        <v>1</v>
      </c>
      <c r="K25" s="72">
        <v>1080</v>
      </c>
      <c r="L25" s="73"/>
    </row>
    <row r="26" spans="1:12">
      <c r="A26" s="16">
        <v>2</v>
      </c>
      <c r="B26" s="119" t="s">
        <v>129</v>
      </c>
      <c r="C26" s="145"/>
      <c r="D26" s="145"/>
      <c r="E26" s="145"/>
      <c r="F26" s="145"/>
      <c r="G26" s="145"/>
      <c r="H26" s="145"/>
      <c r="I26" s="16" t="s">
        <v>83</v>
      </c>
      <c r="J26" s="16">
        <v>9</v>
      </c>
      <c r="K26" s="72">
        <f>35150*0.2878</f>
        <v>10116.17</v>
      </c>
      <c r="L26" s="73"/>
    </row>
    <row r="27" spans="1:12">
      <c r="A27" s="16">
        <v>3</v>
      </c>
      <c r="B27" s="119" t="s">
        <v>132</v>
      </c>
      <c r="C27" s="111"/>
      <c r="D27" s="111"/>
      <c r="E27" s="111"/>
      <c r="F27" s="111"/>
      <c r="G27" s="111"/>
      <c r="H27" s="122"/>
      <c r="I27" s="25" t="s">
        <v>82</v>
      </c>
      <c r="J27" s="16">
        <v>3</v>
      </c>
      <c r="K27" s="138">
        <v>436</v>
      </c>
      <c r="L27" s="139"/>
    </row>
    <row r="28" spans="1:12">
      <c r="A28" s="16">
        <v>4</v>
      </c>
      <c r="B28" s="119" t="s">
        <v>128</v>
      </c>
      <c r="C28" s="140"/>
      <c r="D28" s="140"/>
      <c r="E28" s="140"/>
      <c r="F28" s="140"/>
      <c r="G28" s="140"/>
      <c r="H28" s="111"/>
      <c r="I28" s="16" t="s">
        <v>104</v>
      </c>
      <c r="J28" s="16">
        <v>17</v>
      </c>
      <c r="K28" s="72">
        <f>42500*0.2878</f>
        <v>12231.5</v>
      </c>
      <c r="L28" s="73"/>
    </row>
    <row r="29" spans="1:12">
      <c r="A29" s="16">
        <v>5</v>
      </c>
      <c r="B29" s="119" t="s">
        <v>105</v>
      </c>
      <c r="C29" s="140"/>
      <c r="D29" s="140"/>
      <c r="E29" s="140"/>
      <c r="F29" s="140"/>
      <c r="G29" s="140"/>
      <c r="H29" s="122"/>
      <c r="I29" s="2" t="s">
        <v>82</v>
      </c>
      <c r="J29" s="16">
        <v>4</v>
      </c>
      <c r="K29" s="72">
        <v>347</v>
      </c>
      <c r="L29" s="73"/>
    </row>
    <row r="30" spans="1:12" ht="17.25">
      <c r="A30" s="16">
        <v>6</v>
      </c>
      <c r="B30" s="92" t="s">
        <v>106</v>
      </c>
      <c r="C30" s="112"/>
      <c r="D30" s="112"/>
      <c r="E30" s="112"/>
      <c r="F30" s="112"/>
      <c r="G30" s="112"/>
      <c r="H30" s="105"/>
      <c r="I30" s="32" t="s">
        <v>101</v>
      </c>
      <c r="J30" s="32">
        <v>680.3</v>
      </c>
      <c r="K30" s="106">
        <v>4340.22</v>
      </c>
      <c r="L30" s="107"/>
    </row>
    <row r="31" spans="1:12">
      <c r="A31" s="16">
        <v>7</v>
      </c>
      <c r="B31" s="119" t="s">
        <v>134</v>
      </c>
      <c r="C31" s="111"/>
      <c r="D31" s="111"/>
      <c r="E31" s="111"/>
      <c r="F31" s="111"/>
      <c r="G31" s="111"/>
      <c r="H31" s="122"/>
      <c r="I31" s="45" t="s">
        <v>82</v>
      </c>
      <c r="J31" s="16">
        <v>2</v>
      </c>
      <c r="K31" s="72">
        <f>193.22*2</f>
        <v>386.44</v>
      </c>
      <c r="L31" s="73"/>
    </row>
    <row r="32" spans="1:12">
      <c r="A32" s="16">
        <v>8</v>
      </c>
      <c r="B32" s="119" t="s">
        <v>135</v>
      </c>
      <c r="C32" s="111"/>
      <c r="D32" s="111"/>
      <c r="E32" s="111"/>
      <c r="F32" s="111"/>
      <c r="G32" s="111"/>
      <c r="H32" s="122"/>
      <c r="I32" s="16" t="s">
        <v>82</v>
      </c>
      <c r="J32" s="16">
        <v>4</v>
      </c>
      <c r="K32" s="72">
        <v>68</v>
      </c>
      <c r="L32" s="73"/>
    </row>
    <row r="33" spans="1:12">
      <c r="A33" s="16">
        <v>9</v>
      </c>
      <c r="B33" s="119" t="s">
        <v>136</v>
      </c>
      <c r="C33" s="111"/>
      <c r="D33" s="111"/>
      <c r="E33" s="111"/>
      <c r="F33" s="111"/>
      <c r="G33" s="111"/>
      <c r="H33" s="122"/>
      <c r="I33" s="16" t="s">
        <v>82</v>
      </c>
      <c r="J33" s="16">
        <v>1</v>
      </c>
      <c r="K33" s="120">
        <v>500</v>
      </c>
      <c r="L33" s="121"/>
    </row>
    <row r="34" spans="1:12">
      <c r="A34" s="16">
        <v>10</v>
      </c>
      <c r="B34" s="119" t="s">
        <v>137</v>
      </c>
      <c r="C34" s="111"/>
      <c r="D34" s="111"/>
      <c r="E34" s="111"/>
      <c r="F34" s="111"/>
      <c r="G34" s="111"/>
      <c r="H34" s="111"/>
      <c r="I34" s="16" t="s">
        <v>82</v>
      </c>
      <c r="J34" s="16">
        <v>1</v>
      </c>
      <c r="K34" s="72">
        <f>7000*0.2878</f>
        <v>2014.6</v>
      </c>
      <c r="L34" s="73"/>
    </row>
    <row r="35" spans="1:12">
      <c r="A35" s="16">
        <v>11</v>
      </c>
      <c r="B35" s="119" t="s">
        <v>111</v>
      </c>
      <c r="C35" s="111"/>
      <c r="D35" s="111"/>
      <c r="E35" s="111"/>
      <c r="F35" s="111"/>
      <c r="G35" s="111"/>
      <c r="H35" s="122"/>
      <c r="I35" s="2" t="s">
        <v>82</v>
      </c>
      <c r="J35" s="16">
        <v>1</v>
      </c>
      <c r="K35" s="72">
        <f>70/2</f>
        <v>35</v>
      </c>
      <c r="L35" s="73"/>
    </row>
    <row r="36" spans="1:12">
      <c r="A36" s="16">
        <v>12</v>
      </c>
      <c r="B36" s="119" t="s">
        <v>138</v>
      </c>
      <c r="C36" s="111"/>
      <c r="D36" s="111"/>
      <c r="E36" s="111"/>
      <c r="F36" s="111"/>
      <c r="G36" s="111"/>
      <c r="H36" s="122"/>
      <c r="I36" s="16" t="s">
        <v>82</v>
      </c>
      <c r="J36" s="16">
        <v>2</v>
      </c>
      <c r="K36" s="72">
        <v>380</v>
      </c>
      <c r="L36" s="73"/>
    </row>
    <row r="37" spans="1:12">
      <c r="A37" s="16">
        <v>13</v>
      </c>
      <c r="B37" s="119" t="s">
        <v>139</v>
      </c>
      <c r="C37" s="111"/>
      <c r="D37" s="111"/>
      <c r="E37" s="111"/>
      <c r="F37" s="111"/>
      <c r="G37" s="111"/>
      <c r="H37" s="122"/>
      <c r="I37" s="16" t="s">
        <v>82</v>
      </c>
      <c r="J37" s="16">
        <v>2</v>
      </c>
      <c r="K37" s="72">
        <v>250</v>
      </c>
      <c r="L37" s="73"/>
    </row>
    <row r="38" spans="1:12">
      <c r="A38" s="16">
        <v>14</v>
      </c>
      <c r="B38" s="111" t="s">
        <v>143</v>
      </c>
      <c r="C38" s="111"/>
      <c r="D38" s="111"/>
      <c r="E38" s="111"/>
      <c r="F38" s="111"/>
      <c r="G38" s="111"/>
      <c r="H38" s="122"/>
      <c r="I38" s="49" t="s">
        <v>82</v>
      </c>
      <c r="J38" s="16">
        <v>1</v>
      </c>
      <c r="K38" s="72">
        <v>16500</v>
      </c>
      <c r="L38" s="73"/>
    </row>
    <row r="39" spans="1:12">
      <c r="A39" s="16">
        <v>15</v>
      </c>
      <c r="B39" s="111" t="s">
        <v>140</v>
      </c>
      <c r="C39" s="111"/>
      <c r="D39" s="111"/>
      <c r="E39" s="111"/>
      <c r="F39" s="111"/>
      <c r="G39" s="111"/>
      <c r="H39" s="122"/>
      <c r="I39" s="50" t="s">
        <v>82</v>
      </c>
      <c r="J39" s="16">
        <v>2</v>
      </c>
      <c r="K39" s="72">
        <v>1257</v>
      </c>
      <c r="L39" s="73"/>
    </row>
    <row r="40" spans="1:12" ht="17.25">
      <c r="A40" s="16">
        <v>16</v>
      </c>
      <c r="B40" s="119" t="s">
        <v>144</v>
      </c>
      <c r="C40" s="111"/>
      <c r="D40" s="111"/>
      <c r="E40" s="111"/>
      <c r="F40" s="111"/>
      <c r="G40" s="111"/>
      <c r="H40" s="122"/>
      <c r="I40" s="16" t="s">
        <v>84</v>
      </c>
      <c r="J40" s="26">
        <v>255</v>
      </c>
      <c r="K40" s="106">
        <v>4340.22</v>
      </c>
      <c r="L40" s="107"/>
    </row>
    <row r="41" spans="1:12">
      <c r="A41" s="16">
        <v>17</v>
      </c>
      <c r="B41" s="111" t="s">
        <v>141</v>
      </c>
      <c r="C41" s="111"/>
      <c r="D41" s="111"/>
      <c r="E41" s="111"/>
      <c r="F41" s="111"/>
      <c r="G41" s="111"/>
      <c r="H41" s="122"/>
      <c r="I41" s="51" t="s">
        <v>82</v>
      </c>
      <c r="J41" s="16">
        <v>3</v>
      </c>
      <c r="K41" s="72">
        <v>51</v>
      </c>
      <c r="L41" s="73"/>
    </row>
    <row r="42" spans="1:12">
      <c r="A42" s="16">
        <v>18</v>
      </c>
      <c r="B42" s="119" t="s">
        <v>142</v>
      </c>
      <c r="C42" s="111"/>
      <c r="D42" s="111"/>
      <c r="E42" s="111"/>
      <c r="F42" s="111"/>
      <c r="G42" s="111"/>
      <c r="H42" s="111"/>
      <c r="I42" s="16" t="s">
        <v>112</v>
      </c>
      <c r="J42" s="52" t="s">
        <v>112</v>
      </c>
      <c r="K42" s="72">
        <v>12150</v>
      </c>
      <c r="L42" s="73"/>
    </row>
    <row r="43" spans="1:12">
      <c r="A43" s="16">
        <v>19</v>
      </c>
      <c r="B43" s="119" t="s">
        <v>113</v>
      </c>
      <c r="C43" s="111"/>
      <c r="D43" s="111"/>
      <c r="E43" s="111"/>
      <c r="F43" s="111"/>
      <c r="G43" s="111"/>
      <c r="H43" s="122"/>
      <c r="I43" s="16" t="s">
        <v>82</v>
      </c>
      <c r="J43" s="53">
        <v>2</v>
      </c>
      <c r="K43" s="94">
        <f>7500*2</f>
        <v>15000</v>
      </c>
      <c r="L43" s="95"/>
    </row>
    <row r="44" spans="1:12">
      <c r="A44" s="16">
        <v>20</v>
      </c>
      <c r="B44" s="111" t="s">
        <v>114</v>
      </c>
      <c r="C44" s="111"/>
      <c r="D44" s="111"/>
      <c r="E44" s="111"/>
      <c r="F44" s="111"/>
      <c r="G44" s="111"/>
      <c r="H44" s="122"/>
      <c r="I44" s="55" t="s">
        <v>82</v>
      </c>
      <c r="J44" s="16">
        <v>1</v>
      </c>
      <c r="K44" s="72">
        <v>68</v>
      </c>
      <c r="L44" s="73"/>
    </row>
    <row r="45" spans="1:12">
      <c r="A45" s="16">
        <v>21</v>
      </c>
      <c r="B45" s="119" t="s">
        <v>115</v>
      </c>
      <c r="C45" s="111"/>
      <c r="D45" s="111"/>
      <c r="E45" s="111"/>
      <c r="F45" s="111"/>
      <c r="G45" s="111"/>
      <c r="H45" s="111"/>
      <c r="I45" s="16" t="s">
        <v>100</v>
      </c>
      <c r="J45" s="16">
        <v>12</v>
      </c>
      <c r="K45" s="120">
        <f>24000/2</f>
        <v>12000</v>
      </c>
      <c r="L45" s="121"/>
    </row>
    <row r="46" spans="1:12">
      <c r="A46" s="16"/>
      <c r="B46" s="92" t="s">
        <v>107</v>
      </c>
      <c r="C46" s="93"/>
      <c r="D46" s="93"/>
      <c r="E46" s="93"/>
      <c r="F46" s="93"/>
      <c r="G46" s="93"/>
      <c r="H46" s="93"/>
      <c r="I46" s="40"/>
      <c r="J46" s="41"/>
      <c r="K46" s="113">
        <f>SUM(K25:L45)</f>
        <v>93551.15</v>
      </c>
      <c r="L46" s="114"/>
    </row>
    <row r="47" spans="1:12">
      <c r="A47" s="23"/>
      <c r="B47" s="92" t="s">
        <v>103</v>
      </c>
      <c r="C47" s="93"/>
      <c r="D47" s="93"/>
      <c r="E47" s="93"/>
      <c r="F47" s="93"/>
      <c r="G47" s="93"/>
      <c r="H47" s="93"/>
      <c r="I47" s="40"/>
      <c r="J47" s="41"/>
      <c r="K47" s="84">
        <f>K46*0.14</f>
        <v>13097.161</v>
      </c>
      <c r="L47" s="85"/>
    </row>
    <row r="48" spans="1:12" ht="15.75" thickBot="1">
      <c r="A48" s="16"/>
      <c r="B48" s="33" t="s">
        <v>108</v>
      </c>
      <c r="C48" s="33"/>
      <c r="D48" s="33"/>
      <c r="E48" s="33"/>
      <c r="F48" s="33"/>
      <c r="G48" s="33"/>
      <c r="H48" s="33"/>
      <c r="I48" s="43"/>
      <c r="J48" s="42"/>
      <c r="K48" s="115">
        <f>SUM(K46:L47)</f>
        <v>106648.31099999999</v>
      </c>
      <c r="L48" s="116"/>
    </row>
    <row r="49" spans="1:12" ht="16.5" thickBot="1">
      <c r="A49" s="15"/>
      <c r="B49" s="65" t="s">
        <v>109</v>
      </c>
      <c r="C49" s="66"/>
      <c r="D49" s="66"/>
      <c r="E49" s="66"/>
      <c r="F49" s="66"/>
      <c r="G49" s="66"/>
      <c r="H49" s="67"/>
      <c r="I49" s="44"/>
      <c r="J49" s="44"/>
      <c r="K49" s="117">
        <f>K48+K24</f>
        <v>91036.120999999985</v>
      </c>
      <c r="L49" s="118"/>
    </row>
    <row r="50" spans="1:12">
      <c r="A50" t="s">
        <v>23</v>
      </c>
    </row>
    <row r="51" spans="1:12">
      <c r="A51" t="s">
        <v>25</v>
      </c>
      <c r="D51" s="25">
        <f>I4</f>
        <v>2014</v>
      </c>
      <c r="E51" s="24" t="s">
        <v>26</v>
      </c>
      <c r="G51" s="68">
        <f>K49-G20</f>
        <v>-126791.527</v>
      </c>
      <c r="H51" s="24" t="s">
        <v>27</v>
      </c>
    </row>
    <row r="52" spans="1:12" ht="15.75" thickBot="1">
      <c r="A52" t="s">
        <v>28</v>
      </c>
      <c r="B52" s="25">
        <f>I4</f>
        <v>2014</v>
      </c>
      <c r="C52" s="24" t="s">
        <v>30</v>
      </c>
    </row>
    <row r="53" spans="1:12">
      <c r="A53" s="29" t="s">
        <v>2</v>
      </c>
      <c r="B53" s="132" t="s">
        <v>39</v>
      </c>
      <c r="C53" s="133"/>
      <c r="D53" s="133"/>
      <c r="E53" s="133"/>
      <c r="F53" s="132" t="s">
        <v>40</v>
      </c>
      <c r="G53" s="133"/>
      <c r="H53" s="134"/>
      <c r="I53" s="89" t="s">
        <v>41</v>
      </c>
      <c r="J53" s="90"/>
      <c r="K53" s="90"/>
      <c r="L53" s="91"/>
    </row>
    <row r="54" spans="1:12" ht="15.75" thickBot="1">
      <c r="A54" s="30"/>
      <c r="B54" s="126"/>
      <c r="C54" s="127"/>
      <c r="D54" s="127"/>
      <c r="E54" s="127"/>
      <c r="F54" s="126"/>
      <c r="G54" s="127"/>
      <c r="H54" s="128"/>
      <c r="I54" s="96" t="s">
        <v>42</v>
      </c>
      <c r="J54" s="97"/>
      <c r="K54" s="97"/>
      <c r="L54" s="98"/>
    </row>
    <row r="55" spans="1:12">
      <c r="A55" s="36" t="s">
        <v>33</v>
      </c>
      <c r="B55" s="108" t="s">
        <v>43</v>
      </c>
      <c r="C55" s="109"/>
      <c r="D55" s="109"/>
      <c r="E55" s="110"/>
      <c r="F55" s="129" t="s">
        <v>90</v>
      </c>
      <c r="G55" s="130"/>
      <c r="H55" s="131"/>
      <c r="I55" s="99" t="s">
        <v>91</v>
      </c>
      <c r="J55" s="100"/>
      <c r="K55" s="100"/>
      <c r="L55" s="101"/>
    </row>
    <row r="56" spans="1:12">
      <c r="A56" s="32" t="s">
        <v>34</v>
      </c>
      <c r="B56" s="92" t="s">
        <v>44</v>
      </c>
      <c r="C56" s="93"/>
      <c r="D56" s="93"/>
      <c r="E56" s="105"/>
      <c r="F56" s="123" t="s">
        <v>49</v>
      </c>
      <c r="G56" s="124"/>
      <c r="H56" s="125"/>
      <c r="I56" s="86" t="s">
        <v>50</v>
      </c>
      <c r="J56" s="87"/>
      <c r="K56" s="87"/>
      <c r="L56" s="88"/>
    </row>
    <row r="57" spans="1:12">
      <c r="A57" s="32" t="s">
        <v>35</v>
      </c>
      <c r="B57" s="92" t="s">
        <v>45</v>
      </c>
      <c r="C57" s="93"/>
      <c r="D57" s="93"/>
      <c r="E57" s="105"/>
      <c r="F57" s="123" t="s">
        <v>92</v>
      </c>
      <c r="G57" s="124"/>
      <c r="H57" s="125"/>
      <c r="I57" s="86" t="s">
        <v>93</v>
      </c>
      <c r="J57" s="87"/>
      <c r="K57" s="87"/>
      <c r="L57" s="88"/>
    </row>
    <row r="58" spans="1:12">
      <c r="A58" s="32" t="s">
        <v>36</v>
      </c>
      <c r="B58" s="92" t="s">
        <v>46</v>
      </c>
      <c r="C58" s="93"/>
      <c r="D58" s="93"/>
      <c r="E58" s="105"/>
      <c r="F58" s="123" t="s">
        <v>94</v>
      </c>
      <c r="G58" s="124"/>
      <c r="H58" s="125"/>
      <c r="I58" s="86" t="s">
        <v>95</v>
      </c>
      <c r="J58" s="87"/>
      <c r="K58" s="87"/>
      <c r="L58" s="88"/>
    </row>
    <row r="59" spans="1:12">
      <c r="A59" s="32" t="s">
        <v>37</v>
      </c>
      <c r="B59" s="92" t="s">
        <v>47</v>
      </c>
      <c r="C59" s="93"/>
      <c r="D59" s="93"/>
      <c r="E59" s="105"/>
      <c r="F59" s="123" t="s">
        <v>96</v>
      </c>
      <c r="G59" s="124"/>
      <c r="H59" s="125"/>
      <c r="I59" s="86" t="s">
        <v>97</v>
      </c>
      <c r="J59" s="87"/>
      <c r="K59" s="87"/>
      <c r="L59" s="88"/>
    </row>
    <row r="60" spans="1:12" ht="15.75" thickBot="1">
      <c r="A60" s="37" t="s">
        <v>38</v>
      </c>
      <c r="B60" s="102" t="s">
        <v>48</v>
      </c>
      <c r="C60" s="103"/>
      <c r="D60" s="103"/>
      <c r="E60" s="104"/>
      <c r="F60" s="135" t="s">
        <v>98</v>
      </c>
      <c r="G60" s="136"/>
      <c r="H60" s="137"/>
      <c r="I60" s="81" t="s">
        <v>99</v>
      </c>
      <c r="J60" s="82"/>
      <c r="K60" s="82"/>
      <c r="L60" s="83"/>
    </row>
    <row r="62" spans="1:12">
      <c r="A62" s="20" t="s">
        <v>54</v>
      </c>
      <c r="B62" s="25">
        <f>I4+1</f>
        <v>2015</v>
      </c>
      <c r="C62" s="24" t="s">
        <v>55</v>
      </c>
    </row>
    <row r="63" spans="1:12">
      <c r="A63" s="31" t="s">
        <v>51</v>
      </c>
    </row>
    <row r="64" spans="1:12">
      <c r="A64" s="31" t="s">
        <v>52</v>
      </c>
      <c r="F64" s="69">
        <f>H86</f>
        <v>1.385227054152693</v>
      </c>
      <c r="G64" s="24" t="s">
        <v>53</v>
      </c>
    </row>
    <row r="65" spans="1:11">
      <c r="A65" s="31" t="s">
        <v>58</v>
      </c>
    </row>
    <row r="66" spans="1:11">
      <c r="A66" s="31" t="s">
        <v>56</v>
      </c>
    </row>
    <row r="67" spans="1:11">
      <c r="A67" s="31" t="s">
        <v>57</v>
      </c>
    </row>
    <row r="68" spans="1:11">
      <c r="A68" s="31" t="s">
        <v>59</v>
      </c>
    </row>
    <row r="70" spans="1:11">
      <c r="A70" s="56" t="s">
        <v>130</v>
      </c>
      <c r="B70" s="25">
        <f>I4+1</f>
        <v>2015</v>
      </c>
      <c r="C70" s="24" t="s">
        <v>60</v>
      </c>
    </row>
    <row r="71" spans="1:11">
      <c r="A71" s="31" t="s">
        <v>61</v>
      </c>
    </row>
    <row r="72" spans="1:11">
      <c r="A72" s="54" t="s">
        <v>117</v>
      </c>
      <c r="J72" s="18">
        <v>15000</v>
      </c>
      <c r="K72" t="s">
        <v>12</v>
      </c>
    </row>
    <row r="73" spans="1:11">
      <c r="A73" s="54" t="s">
        <v>62</v>
      </c>
      <c r="J73" s="18">
        <v>19000</v>
      </c>
      <c r="K73" t="s">
        <v>12</v>
      </c>
    </row>
    <row r="74" spans="1:11">
      <c r="A74" s="54" t="s">
        <v>63</v>
      </c>
      <c r="J74" s="58">
        <v>15000</v>
      </c>
      <c r="K74" t="s">
        <v>12</v>
      </c>
    </row>
    <row r="75" spans="1:11">
      <c r="A75" s="54" t="s">
        <v>64</v>
      </c>
      <c r="J75" s="18">
        <v>1200</v>
      </c>
      <c r="K75" t="s">
        <v>12</v>
      </c>
    </row>
    <row r="76" spans="1:11">
      <c r="A76" s="54" t="s">
        <v>65</v>
      </c>
      <c r="J76" s="18">
        <v>1000</v>
      </c>
      <c r="K76" t="s">
        <v>12</v>
      </c>
    </row>
    <row r="77" spans="1:11">
      <c r="A77" s="54" t="s">
        <v>66</v>
      </c>
      <c r="J77" s="18">
        <v>30000</v>
      </c>
      <c r="K77" t="s">
        <v>12</v>
      </c>
    </row>
    <row r="78" spans="1:11">
      <c r="A78" s="54" t="s">
        <v>67</v>
      </c>
      <c r="J78" s="18">
        <v>12000</v>
      </c>
      <c r="K78" t="s">
        <v>12</v>
      </c>
    </row>
    <row r="79" spans="1:11">
      <c r="A79" s="54" t="s">
        <v>68</v>
      </c>
      <c r="J79" s="18">
        <v>30000</v>
      </c>
      <c r="K79" t="s">
        <v>12</v>
      </c>
    </row>
    <row r="80" spans="1:11">
      <c r="A80" s="54" t="s">
        <v>69</v>
      </c>
      <c r="J80" s="18">
        <v>30000</v>
      </c>
      <c r="K80" t="s">
        <v>12</v>
      </c>
    </row>
    <row r="81" spans="1:11">
      <c r="A81" s="54" t="s">
        <v>120</v>
      </c>
      <c r="J81" s="18">
        <v>25000</v>
      </c>
      <c r="K81" t="s">
        <v>12</v>
      </c>
    </row>
    <row r="82" spans="1:11">
      <c r="A82" s="54" t="s">
        <v>118</v>
      </c>
      <c r="J82" s="18">
        <v>3000</v>
      </c>
      <c r="K82" t="s">
        <v>12</v>
      </c>
    </row>
    <row r="83" spans="1:11" ht="14.25" customHeight="1">
      <c r="A83" s="54" t="s">
        <v>119</v>
      </c>
      <c r="J83" s="18">
        <v>13000</v>
      </c>
      <c r="K83" t="s">
        <v>12</v>
      </c>
    </row>
    <row r="84" spans="1:11">
      <c r="A84" s="21" t="s">
        <v>70</v>
      </c>
      <c r="J84" s="6">
        <f>SUM(J72:J83)</f>
        <v>194200</v>
      </c>
      <c r="K84" s="22" t="s">
        <v>71</v>
      </c>
    </row>
    <row r="85" spans="1:11">
      <c r="A85" s="54" t="s">
        <v>121</v>
      </c>
      <c r="H85" s="25">
        <f>I4</f>
        <v>2014</v>
      </c>
      <c r="I85" t="s">
        <v>80</v>
      </c>
      <c r="K85" s="6">
        <f>G51</f>
        <v>-126791.527</v>
      </c>
    </row>
    <row r="86" spans="1:11">
      <c r="A86" s="31" t="s">
        <v>72</v>
      </c>
      <c r="C86" s="68">
        <f>J84+K85</f>
        <v>67408.472999999998</v>
      </c>
      <c r="D86" s="25" t="s">
        <v>73</v>
      </c>
      <c r="E86" s="70">
        <f>I4+1</f>
        <v>2015</v>
      </c>
      <c r="F86" s="24" t="s">
        <v>75</v>
      </c>
      <c r="H86" s="71">
        <f>C86/(E6*12)</f>
        <v>1.385227054152693</v>
      </c>
      <c r="I86" t="s">
        <v>76</v>
      </c>
    </row>
    <row r="88" spans="1:11">
      <c r="B88" s="24" t="s">
        <v>77</v>
      </c>
    </row>
    <row r="89" spans="1:11">
      <c r="B89" s="24" t="s">
        <v>40</v>
      </c>
      <c r="I89" t="s">
        <v>78</v>
      </c>
    </row>
    <row r="90" spans="1:11">
      <c r="K90" s="38" t="s">
        <v>102</v>
      </c>
    </row>
  </sheetData>
  <mergeCells count="83">
    <mergeCell ref="A2:L2"/>
    <mergeCell ref="A3:L3"/>
    <mergeCell ref="A7:B7"/>
    <mergeCell ref="A21:B21"/>
    <mergeCell ref="B22:H22"/>
    <mergeCell ref="K22:L22"/>
    <mergeCell ref="E4:H4"/>
    <mergeCell ref="B26:H26"/>
    <mergeCell ref="K26:L26"/>
    <mergeCell ref="B23:H23"/>
    <mergeCell ref="K23:L23"/>
    <mergeCell ref="B24:H24"/>
    <mergeCell ref="K24:L24"/>
    <mergeCell ref="B25:H25"/>
    <mergeCell ref="K25:L25"/>
    <mergeCell ref="B32:H32"/>
    <mergeCell ref="K32:L32"/>
    <mergeCell ref="B33:H33"/>
    <mergeCell ref="K33:L33"/>
    <mergeCell ref="B27:H27"/>
    <mergeCell ref="K27:L27"/>
    <mergeCell ref="B28:H28"/>
    <mergeCell ref="K28:L28"/>
    <mergeCell ref="B29:H29"/>
    <mergeCell ref="K29:L29"/>
    <mergeCell ref="B30:H30"/>
    <mergeCell ref="K30:L30"/>
    <mergeCell ref="B31:H31"/>
    <mergeCell ref="K31:L31"/>
    <mergeCell ref="B37:H37"/>
    <mergeCell ref="K37:L37"/>
    <mergeCell ref="B44:H44"/>
    <mergeCell ref="K44:L44"/>
    <mergeCell ref="B34:H34"/>
    <mergeCell ref="K34:L34"/>
    <mergeCell ref="B35:H35"/>
    <mergeCell ref="K35:L35"/>
    <mergeCell ref="B36:H36"/>
    <mergeCell ref="K36:L36"/>
    <mergeCell ref="B38:H38"/>
    <mergeCell ref="B39:H39"/>
    <mergeCell ref="B41:H41"/>
    <mergeCell ref="B42:H42"/>
    <mergeCell ref="B43:H43"/>
    <mergeCell ref="K38:L38"/>
    <mergeCell ref="B59:E59"/>
    <mergeCell ref="F59:H59"/>
    <mergeCell ref="I59:L59"/>
    <mergeCell ref="B60:E60"/>
    <mergeCell ref="F60:H60"/>
    <mergeCell ref="I60:L60"/>
    <mergeCell ref="B46:H46"/>
    <mergeCell ref="K46:L46"/>
    <mergeCell ref="B47:H47"/>
    <mergeCell ref="B57:E57"/>
    <mergeCell ref="F57:H57"/>
    <mergeCell ref="I57:L57"/>
    <mergeCell ref="K47:L47"/>
    <mergeCell ref="K48:L48"/>
    <mergeCell ref="K49:L49"/>
    <mergeCell ref="B53:E53"/>
    <mergeCell ref="F53:H53"/>
    <mergeCell ref="I53:L53"/>
    <mergeCell ref="B58:E58"/>
    <mergeCell ref="F58:H58"/>
    <mergeCell ref="I58:L58"/>
    <mergeCell ref="B54:E54"/>
    <mergeCell ref="F54:H54"/>
    <mergeCell ref="I54:L54"/>
    <mergeCell ref="B55:E55"/>
    <mergeCell ref="F55:H55"/>
    <mergeCell ref="I55:L55"/>
    <mergeCell ref="B56:E56"/>
    <mergeCell ref="F56:H56"/>
    <mergeCell ref="I56:L56"/>
    <mergeCell ref="B45:H45"/>
    <mergeCell ref="K45:L45"/>
    <mergeCell ref="K39:L39"/>
    <mergeCell ref="K41:L41"/>
    <mergeCell ref="K42:L42"/>
    <mergeCell ref="K43:L43"/>
    <mergeCell ref="B40:H40"/>
    <mergeCell ref="K40:L40"/>
  </mergeCells>
  <pageMargins left="0.27" right="0.11" top="0.33" bottom="0.3" header="0.17" footer="0.2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2015-03-25T13:17:20Z</dcterms:modified>
</cp:coreProperties>
</file>