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19" i="3"/>
  <c r="J77" l="1"/>
  <c r="K31" l="1"/>
  <c r="K30"/>
  <c r="K26"/>
  <c r="K24" l="1"/>
  <c r="K38" s="1"/>
  <c r="K39" s="1"/>
  <c r="K40" s="1"/>
  <c r="E79"/>
  <c r="H78"/>
  <c r="B62"/>
  <c r="B54"/>
  <c r="B44"/>
  <c r="D43"/>
  <c r="G17"/>
  <c r="G16"/>
  <c r="G15"/>
  <c r="G14"/>
  <c r="G7"/>
  <c r="I7" s="1"/>
  <c r="A20" s="1"/>
  <c r="B6"/>
  <c r="J13" l="1"/>
  <c r="K41" l="1"/>
  <c r="G43" s="1"/>
  <c r="K78" s="1"/>
  <c r="C79" l="1"/>
  <c r="H79" l="1"/>
  <c r="F56" s="1"/>
</calcChain>
</file>

<file path=xl/sharedStrings.xml><?xml version="1.0" encoding="utf-8"?>
<sst xmlns="http://schemas.openxmlformats.org/spreadsheetml/2006/main" count="171" uniqueCount="136">
  <si>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</si>
  <si>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</si>
  <si>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</si>
  <si>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</si>
  <si>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</si>
  <si>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</si>
  <si>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</si>
  <si>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</si>
  <si>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</si>
  <si>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</si>
  <si>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</si>
  <si>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</si>
  <si>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</si>
  <si>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</si>
  <si>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</si>
  <si>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</si>
  <si>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</si>
  <si>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</si>
  <si>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</si>
  <si>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</si>
  <si>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</si>
  <si>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</si>
  <si>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рублей (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</si>
  <si>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</si>
  <si>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</si>
  <si>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</si>
  <si>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</si>
  <si>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</si>
  <si>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</si>
  <si>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</si>
  <si>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</si>
  <si>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</si>
  <si>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</si>
  <si>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</si>
  <si>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</si>
  <si>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</si>
  <si>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</si>
  <si>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</si>
  <si>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</si>
  <si>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</si>
  <si>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</si>
  <si>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</si>
  <si>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</si>
  <si>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</si>
  <si>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</si>
  <si>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</si>
  <si>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</si>
  <si>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</si>
  <si>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</si>
  <si>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</si>
  <si>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</si>
  <si>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</si>
  <si>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</si>
  <si>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</si>
  <si>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</si>
  <si>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</si>
  <si>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</si>
  <si>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</si>
  <si>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</si>
  <si>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</si>
  <si>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</si>
  <si>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</si>
  <si>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</si>
  <si>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</si>
  <si>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</si>
  <si>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</si>
  <si>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</si>
  <si>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</si>
  <si>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</si>
  <si>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</si>
  <si>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</si>
  <si>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</si>
  <si>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</si>
  <si>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</si>
  <si>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</si>
  <si>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</si>
  <si>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</si>
  <si>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</si>
  <si>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</si>
  <si>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</si>
  <si>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</si>
  <si>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</si>
  <si>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</si>
  <si>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244/6</t>
  </si>
  <si>
    <t xml:space="preserve">по ул. Байкальская      за </t>
  </si>
  <si>
    <t>маш/час</t>
  </si>
  <si>
    <t>шт.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</si>
  <si>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</si>
  <si>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рубля),     направлена на следующие мероприятия:</t>
  </si>
  <si>
    <t xml:space="preserve">кв. 4-              </t>
  </si>
  <si>
    <t xml:space="preserve">кв. 6-              </t>
  </si>
  <si>
    <t xml:space="preserve">кв. 13-              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</si>
  <si>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</si>
  <si>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</si>
  <si>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0,019 Гкал/м²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</si>
  <si>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</si>
  <si>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</si>
  <si>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</si>
  <si>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</si>
  <si>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</si>
  <si>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</si>
  <si>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</si>
  <si>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t xml:space="preserve">  -  передача бесхозных инженерных сетей</t>
  </si>
  <si>
    <t>Управление МКД (14%)</t>
  </si>
  <si>
    <t>Бай. 244/6(I)</t>
  </si>
  <si>
    <t>рейс</t>
  </si>
  <si>
    <t>Генеральная уборка подъезда  в мае.</t>
  </si>
  <si>
    <t>м²</t>
  </si>
  <si>
    <t>Всего в 2014году:</t>
  </si>
  <si>
    <t>ИТОГО за 2014год:</t>
  </si>
  <si>
    <t>ИТОГО на 31.12.2014г:</t>
  </si>
  <si>
    <t>244/6   (</t>
  </si>
  <si>
    <t>Монтаж таблички в лифт</t>
  </si>
  <si>
    <t>Перерасход (+) или экономия (-) средств в 2013 году.</t>
  </si>
  <si>
    <t>Замена  патронов в светильниках в подъезде, замена ламп.</t>
  </si>
  <si>
    <t>раб.</t>
  </si>
  <si>
    <t>Благоустройство детской площадки (бетонирование дорожки, посев газона.)(22,33 %)</t>
  </si>
  <si>
    <t>Программирование ключа.</t>
  </si>
  <si>
    <t>Замена манометров в ИТП (50%)</t>
  </si>
  <si>
    <t>Замена термометров в ИТП (50%)</t>
  </si>
  <si>
    <t>Передача бесхозных сетей тепловой энергии</t>
  </si>
  <si>
    <t xml:space="preserve"> - </t>
  </si>
  <si>
    <t>Техническое освидетельствование лифта.</t>
  </si>
  <si>
    <t>Замена патронов в светильниках на 1, 5 этажах.</t>
  </si>
  <si>
    <t xml:space="preserve">  -  установка доводчика на тамбурную дверь </t>
  </si>
  <si>
    <t xml:space="preserve">  - покраска металлических элементов крыльца</t>
  </si>
  <si>
    <t xml:space="preserve">  -  покраска ТП</t>
  </si>
  <si>
    <t xml:space="preserve">  -  замена освещения в подъезде </t>
  </si>
  <si>
    <t xml:space="preserve">кв. 23-              </t>
  </si>
  <si>
    <t>кв. 33 -</t>
  </si>
  <si>
    <t>кв. 37 -</t>
  </si>
  <si>
    <t xml:space="preserve">Что  с  учетом  перерасхода (+)   или   экономии (-)  средств    в </t>
  </si>
  <si>
    <t>Вывоз снега с придомовой территории в марте (22,33%)</t>
  </si>
  <si>
    <t>Вывоз снега с придомовой территории в январе (22,33%).</t>
  </si>
  <si>
    <t>Генеральная уборка подъездов в ноябре</t>
  </si>
  <si>
    <t>Ремонт освещения (установка энергосберегающих ламп в подвале)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</si>
</sst>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4" fontId="1" fillId="0" borderId="0" xfId="0" applyNumberFormat="1" applyFont="1" applyFill="1"/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2" fontId="0" fillId="0" borderId="0" xfId="0" applyNumberFormat="1" applyFill="1"/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9" fillId="0" borderId="8" xfId="0" applyNumberFormat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activeCell="N59" sqref="N59"/>
    </sheetView>
  </sheetViews>
  <sheetFormatPr defaultRowHeight="15"/>
  <cols>
    <col min="1" max="1" width="6" customWidth="1"/>
    <col min="2" max="2" width="9.140625" style="45"/>
    <col min="3" max="3" width="10.42578125" style="45" customWidth="1"/>
    <col min="4" max="6" width="9.140625" style="45"/>
    <col min="7" max="7" width="12.7109375" style="45" customWidth="1"/>
    <col min="8" max="8" width="9.140625" style="45"/>
    <col min="10" max="10" width="10.28515625" customWidth="1"/>
    <col min="11" max="11" width="11.140625" customWidth="1"/>
    <col min="12" max="12" width="2" customWidth="1"/>
  </cols>
  <sheetData>
    <row r="1" spans="1:12">
      <c r="K1" s="23" t="s">
        <v>104</v>
      </c>
    </row>
    <row r="2" spans="1:12" ht="18.7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8.7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8.75">
      <c r="A4" s="1"/>
      <c r="B4" s="3"/>
      <c r="C4" s="44" t="s">
        <v>2</v>
      </c>
      <c r="D4" s="3" t="s">
        <v>83</v>
      </c>
      <c r="E4" s="135" t="s">
        <v>84</v>
      </c>
      <c r="F4" s="135"/>
      <c r="G4" s="135"/>
      <c r="H4" s="135"/>
      <c r="I4" s="17">
        <v>2014</v>
      </c>
      <c r="J4" s="17" t="s">
        <v>25</v>
      </c>
    </row>
    <row r="6" spans="1:12" ht="15.75">
      <c r="A6" s="4" t="s">
        <v>30</v>
      </c>
      <c r="B6" s="24">
        <f>I4</f>
        <v>2014</v>
      </c>
      <c r="C6" s="45" t="s">
        <v>31</v>
      </c>
      <c r="D6" s="46" t="s">
        <v>111</v>
      </c>
      <c r="E6" s="47">
        <v>3145.5</v>
      </c>
      <c r="F6" s="45" t="s">
        <v>77</v>
      </c>
    </row>
    <row r="7" spans="1:12" ht="15.75">
      <c r="A7" s="63">
        <v>1497906.45</v>
      </c>
      <c r="B7" s="63"/>
      <c r="C7" s="48" t="s">
        <v>3</v>
      </c>
      <c r="G7" s="49">
        <f>A7-J8</f>
        <v>1176308.3599999999</v>
      </c>
      <c r="H7" s="45" t="s">
        <v>22</v>
      </c>
      <c r="I7" s="7">
        <f>(G7/A7)*100</f>
        <v>78.530161880269617</v>
      </c>
      <c r="J7" t="s">
        <v>4</v>
      </c>
    </row>
    <row r="8" spans="1:12">
      <c r="A8" t="s">
        <v>5</v>
      </c>
      <c r="J8" s="6">
        <v>321598.09000000003</v>
      </c>
      <c r="K8" t="s">
        <v>6</v>
      </c>
    </row>
    <row r="9" spans="1:12">
      <c r="A9" t="s">
        <v>7</v>
      </c>
    </row>
    <row r="10" spans="1:12">
      <c r="A10" t="s">
        <v>89</v>
      </c>
      <c r="B10" s="50">
        <v>49432.65</v>
      </c>
      <c r="C10" s="51" t="s">
        <v>12</v>
      </c>
      <c r="D10" s="51"/>
      <c r="E10" s="45" t="s">
        <v>91</v>
      </c>
      <c r="F10" s="50">
        <v>25606.799999999999</v>
      </c>
      <c r="G10" s="51" t="s">
        <v>12</v>
      </c>
      <c r="H10" s="51"/>
      <c r="I10" t="s">
        <v>129</v>
      </c>
      <c r="J10" s="26">
        <v>15575.75</v>
      </c>
      <c r="K10" s="25" t="s">
        <v>12</v>
      </c>
    </row>
    <row r="11" spans="1:12">
      <c r="A11" t="s">
        <v>90</v>
      </c>
      <c r="B11" s="50">
        <v>32397.64</v>
      </c>
      <c r="C11" s="51" t="s">
        <v>12</v>
      </c>
      <c r="D11" s="51"/>
      <c r="E11" s="45" t="s">
        <v>128</v>
      </c>
      <c r="F11" s="50">
        <v>13430.58</v>
      </c>
      <c r="G11" s="51" t="s">
        <v>12</v>
      </c>
      <c r="H11" s="51"/>
      <c r="I11" t="s">
        <v>130</v>
      </c>
      <c r="J11" s="26">
        <v>28520.38</v>
      </c>
      <c r="K11" s="25" t="s">
        <v>12</v>
      </c>
    </row>
    <row r="12" spans="1:12">
      <c r="B12" s="40"/>
      <c r="E12" s="39"/>
      <c r="F12" s="40"/>
      <c r="J12" s="18"/>
    </row>
    <row r="13" spans="1:12" ht="15.75">
      <c r="A13" t="s">
        <v>33</v>
      </c>
      <c r="J13" s="18">
        <f>G14+G15+G16+G17</f>
        <v>321598.08999999997</v>
      </c>
      <c r="K13" s="19" t="s">
        <v>34</v>
      </c>
    </row>
    <row r="14" spans="1:12">
      <c r="A14" s="8" t="s">
        <v>8</v>
      </c>
      <c r="B14" s="45" t="s">
        <v>9</v>
      </c>
      <c r="G14" s="52">
        <f>(J8*43.5/100)</f>
        <v>139895.16915</v>
      </c>
      <c r="H14" s="45" t="s">
        <v>12</v>
      </c>
    </row>
    <row r="15" spans="1:12">
      <c r="A15" s="8" t="s">
        <v>8</v>
      </c>
      <c r="B15" s="45" t="s">
        <v>10</v>
      </c>
      <c r="G15" s="52">
        <f>(J8*36.6/100)</f>
        <v>117704.90094000001</v>
      </c>
      <c r="H15" s="45" t="s">
        <v>12</v>
      </c>
    </row>
    <row r="16" spans="1:12">
      <c r="A16" s="8" t="s">
        <v>8</v>
      </c>
      <c r="B16" s="45" t="s">
        <v>11</v>
      </c>
      <c r="G16" s="52">
        <f>(J8*12.5/100)</f>
        <v>40199.761250000003</v>
      </c>
      <c r="H16" s="45" t="s">
        <v>12</v>
      </c>
      <c r="K16" s="5"/>
      <c r="L16" s="12"/>
    </row>
    <row r="17" spans="1:12">
      <c r="A17" s="8" t="s">
        <v>8</v>
      </c>
      <c r="B17" s="45" t="s">
        <v>16</v>
      </c>
      <c r="G17" s="52">
        <f>(J8*7.4/100)</f>
        <v>23798.258660000003</v>
      </c>
      <c r="H17" s="45" t="s">
        <v>12</v>
      </c>
    </row>
    <row r="18" spans="1:12">
      <c r="G18" s="53"/>
    </row>
    <row r="19" spans="1:12">
      <c r="A19" s="9" t="s">
        <v>13</v>
      </c>
      <c r="G19" s="52">
        <f>(E6-297.8)*4.74*12</f>
        <v>161977.17600000001</v>
      </c>
      <c r="H19" s="45" t="s">
        <v>14</v>
      </c>
    </row>
    <row r="20" spans="1:12" ht="15.75" thickBot="1">
      <c r="A20" s="64">
        <f>G19*I7/100</f>
        <v>127200.93852188923</v>
      </c>
      <c r="B20" s="64"/>
      <c r="C20" s="45" t="s">
        <v>88</v>
      </c>
    </row>
    <row r="21" spans="1:12">
      <c r="A21" s="10" t="s">
        <v>2</v>
      </c>
      <c r="B21" s="98" t="s">
        <v>23</v>
      </c>
      <c r="C21" s="99"/>
      <c r="D21" s="99"/>
      <c r="E21" s="99"/>
      <c r="F21" s="99"/>
      <c r="G21" s="99"/>
      <c r="H21" s="100"/>
      <c r="I21" s="10" t="s">
        <v>20</v>
      </c>
      <c r="J21" s="13" t="s">
        <v>19</v>
      </c>
      <c r="K21" s="65" t="s">
        <v>17</v>
      </c>
      <c r="L21" s="66"/>
    </row>
    <row r="22" spans="1:12" ht="15.75" thickBot="1">
      <c r="A22" s="11" t="s">
        <v>15</v>
      </c>
      <c r="B22" s="101"/>
      <c r="C22" s="102"/>
      <c r="D22" s="102"/>
      <c r="E22" s="102"/>
      <c r="F22" s="102"/>
      <c r="G22" s="102"/>
      <c r="H22" s="103"/>
      <c r="I22" s="11" t="s">
        <v>21</v>
      </c>
      <c r="J22" s="14"/>
      <c r="K22" s="67" t="s">
        <v>18</v>
      </c>
      <c r="L22" s="68"/>
    </row>
    <row r="23" spans="1:12" ht="15.75" thickBot="1">
      <c r="A23" s="15"/>
      <c r="B23" s="104" t="s">
        <v>113</v>
      </c>
      <c r="C23" s="105"/>
      <c r="D23" s="105"/>
      <c r="E23" s="105"/>
      <c r="F23" s="105"/>
      <c r="G23" s="105"/>
      <c r="H23" s="106"/>
      <c r="I23" s="15"/>
      <c r="J23" s="31"/>
      <c r="K23" s="107">
        <v>-151828.44</v>
      </c>
      <c r="L23" s="108"/>
    </row>
    <row r="24" spans="1:12">
      <c r="A24" s="16">
        <v>1</v>
      </c>
      <c r="B24" s="84" t="s">
        <v>133</v>
      </c>
      <c r="C24" s="109"/>
      <c r="D24" s="109"/>
      <c r="E24" s="109"/>
      <c r="F24" s="109"/>
      <c r="G24" s="109"/>
      <c r="H24" s="109"/>
      <c r="I24" s="16" t="s">
        <v>85</v>
      </c>
      <c r="J24" s="16">
        <v>9</v>
      </c>
      <c r="K24" s="90">
        <f>35150*0.224</f>
        <v>7873.6</v>
      </c>
      <c r="L24" s="91"/>
    </row>
    <row r="25" spans="1:12">
      <c r="A25" s="16">
        <v>2</v>
      </c>
      <c r="B25" s="84" t="s">
        <v>135</v>
      </c>
      <c r="C25" s="87"/>
      <c r="D25" s="87"/>
      <c r="E25" s="87"/>
      <c r="F25" s="87"/>
      <c r="G25" s="87"/>
      <c r="H25" s="86"/>
      <c r="I25" s="24" t="s">
        <v>86</v>
      </c>
      <c r="J25" s="16">
        <v>2</v>
      </c>
      <c r="K25" s="110">
        <v>280</v>
      </c>
      <c r="L25" s="111"/>
    </row>
    <row r="26" spans="1:12">
      <c r="A26" s="16">
        <v>3</v>
      </c>
      <c r="B26" s="84" t="s">
        <v>132</v>
      </c>
      <c r="C26" s="85"/>
      <c r="D26" s="85"/>
      <c r="E26" s="85"/>
      <c r="F26" s="85"/>
      <c r="G26" s="85"/>
      <c r="H26" s="87"/>
      <c r="I26" s="16" t="s">
        <v>105</v>
      </c>
      <c r="J26" s="16">
        <v>17</v>
      </c>
      <c r="K26" s="90">
        <f>42500*0.2233</f>
        <v>9490.25</v>
      </c>
      <c r="L26" s="91"/>
    </row>
    <row r="27" spans="1:12">
      <c r="A27" s="16">
        <v>4</v>
      </c>
      <c r="B27" s="88" t="s">
        <v>106</v>
      </c>
      <c r="C27" s="136"/>
      <c r="D27" s="136"/>
      <c r="E27" s="136"/>
      <c r="F27" s="136"/>
      <c r="G27" s="136"/>
      <c r="H27" s="89"/>
      <c r="I27" s="33" t="s">
        <v>107</v>
      </c>
      <c r="J27" s="33">
        <v>347.6</v>
      </c>
      <c r="K27" s="133">
        <v>2644.13</v>
      </c>
      <c r="L27" s="134"/>
    </row>
    <row r="28" spans="1:12">
      <c r="A28" s="16">
        <v>5</v>
      </c>
      <c r="B28" s="84" t="s">
        <v>112</v>
      </c>
      <c r="C28" s="87"/>
      <c r="D28" s="87"/>
      <c r="E28" s="87"/>
      <c r="F28" s="87"/>
      <c r="G28" s="87"/>
      <c r="H28" s="86"/>
      <c r="I28" s="34" t="s">
        <v>86</v>
      </c>
      <c r="J28" s="16">
        <v>1</v>
      </c>
      <c r="K28" s="90">
        <v>193.22</v>
      </c>
      <c r="L28" s="91"/>
    </row>
    <row r="29" spans="1:12">
      <c r="A29" s="16">
        <v>6</v>
      </c>
      <c r="B29" s="84" t="s">
        <v>114</v>
      </c>
      <c r="C29" s="87"/>
      <c r="D29" s="87"/>
      <c r="E29" s="87"/>
      <c r="F29" s="87"/>
      <c r="G29" s="87"/>
      <c r="H29" s="86"/>
      <c r="I29" s="16" t="s">
        <v>86</v>
      </c>
      <c r="J29" s="16">
        <v>2</v>
      </c>
      <c r="K29" s="60">
        <v>154</v>
      </c>
      <c r="L29" s="61"/>
    </row>
    <row r="30" spans="1:12">
      <c r="A30" s="16">
        <v>7</v>
      </c>
      <c r="B30" s="84" t="s">
        <v>116</v>
      </c>
      <c r="C30" s="87"/>
      <c r="D30" s="87"/>
      <c r="E30" s="87"/>
      <c r="F30" s="87"/>
      <c r="G30" s="87"/>
      <c r="H30" s="87"/>
      <c r="I30" s="16" t="s">
        <v>115</v>
      </c>
      <c r="J30" s="16">
        <v>1</v>
      </c>
      <c r="K30" s="90">
        <f>7000*0.2233</f>
        <v>1563.1</v>
      </c>
      <c r="L30" s="91"/>
    </row>
    <row r="31" spans="1:12">
      <c r="A31" s="16">
        <v>8</v>
      </c>
      <c r="B31" s="84" t="s">
        <v>117</v>
      </c>
      <c r="C31" s="87"/>
      <c r="D31" s="87"/>
      <c r="E31" s="87"/>
      <c r="F31" s="87"/>
      <c r="G31" s="87"/>
      <c r="H31" s="86"/>
      <c r="I31" s="2" t="s">
        <v>86</v>
      </c>
      <c r="J31" s="16">
        <v>1</v>
      </c>
      <c r="K31" s="90">
        <f>70/2</f>
        <v>35</v>
      </c>
      <c r="L31" s="91"/>
    </row>
    <row r="32" spans="1:12">
      <c r="A32" s="16">
        <v>9</v>
      </c>
      <c r="B32" s="84" t="s">
        <v>118</v>
      </c>
      <c r="C32" s="87"/>
      <c r="D32" s="87"/>
      <c r="E32" s="87"/>
      <c r="F32" s="87"/>
      <c r="G32" s="87"/>
      <c r="H32" s="86"/>
      <c r="I32" s="16" t="s">
        <v>86</v>
      </c>
      <c r="J32" s="16">
        <v>2</v>
      </c>
      <c r="K32" s="90">
        <v>380</v>
      </c>
      <c r="L32" s="91"/>
    </row>
    <row r="33" spans="1:12">
      <c r="A33" s="16">
        <v>10</v>
      </c>
      <c r="B33" s="84" t="s">
        <v>119</v>
      </c>
      <c r="C33" s="87"/>
      <c r="D33" s="87"/>
      <c r="E33" s="87"/>
      <c r="F33" s="87"/>
      <c r="G33" s="87"/>
      <c r="H33" s="86"/>
      <c r="I33" s="16" t="s">
        <v>86</v>
      </c>
      <c r="J33" s="16">
        <v>2</v>
      </c>
      <c r="K33" s="90">
        <v>250</v>
      </c>
      <c r="L33" s="91"/>
    </row>
    <row r="34" spans="1:12" ht="17.25">
      <c r="A34" s="16">
        <v>11</v>
      </c>
      <c r="B34" s="84" t="s">
        <v>134</v>
      </c>
      <c r="C34" s="87"/>
      <c r="D34" s="87"/>
      <c r="E34" s="87"/>
      <c r="F34" s="87"/>
      <c r="G34" s="87"/>
      <c r="H34" s="86"/>
      <c r="I34" s="16" t="s">
        <v>87</v>
      </c>
      <c r="J34" s="43">
        <v>255</v>
      </c>
      <c r="K34" s="133">
        <v>2644.13</v>
      </c>
      <c r="L34" s="134"/>
    </row>
    <row r="35" spans="1:12">
      <c r="A35" s="16">
        <v>12</v>
      </c>
      <c r="B35" s="84" t="s">
        <v>120</v>
      </c>
      <c r="C35" s="87"/>
      <c r="D35" s="87"/>
      <c r="E35" s="87"/>
      <c r="F35" s="87"/>
      <c r="G35" s="87"/>
      <c r="H35" s="87"/>
      <c r="I35" s="16" t="s">
        <v>121</v>
      </c>
      <c r="J35" s="35" t="s">
        <v>121</v>
      </c>
      <c r="K35" s="90">
        <v>11500</v>
      </c>
      <c r="L35" s="91"/>
    </row>
    <row r="36" spans="1:12">
      <c r="A36" s="16">
        <v>13</v>
      </c>
      <c r="B36" s="84" t="s">
        <v>122</v>
      </c>
      <c r="C36" s="87"/>
      <c r="D36" s="87"/>
      <c r="E36" s="87"/>
      <c r="F36" s="87"/>
      <c r="G36" s="87"/>
      <c r="H36" s="86"/>
      <c r="I36" s="16" t="s">
        <v>86</v>
      </c>
      <c r="J36" s="36">
        <v>1</v>
      </c>
      <c r="K36" s="125">
        <v>6500</v>
      </c>
      <c r="L36" s="126"/>
    </row>
    <row r="37" spans="1:12">
      <c r="A37" s="16">
        <v>14</v>
      </c>
      <c r="B37" s="84" t="s">
        <v>123</v>
      </c>
      <c r="C37" s="87"/>
      <c r="D37" s="87"/>
      <c r="E37" s="87"/>
      <c r="F37" s="87"/>
      <c r="G37" s="87"/>
      <c r="H37" s="86"/>
      <c r="I37" s="16" t="s">
        <v>86</v>
      </c>
      <c r="J37" s="16">
        <v>2</v>
      </c>
      <c r="K37" s="60">
        <v>34</v>
      </c>
      <c r="L37" s="61"/>
    </row>
    <row r="38" spans="1:12">
      <c r="A38" s="16"/>
      <c r="B38" s="84" t="s">
        <v>108</v>
      </c>
      <c r="C38" s="87"/>
      <c r="D38" s="87"/>
      <c r="E38" s="87"/>
      <c r="F38" s="87"/>
      <c r="G38" s="87"/>
      <c r="H38" s="87"/>
      <c r="I38" s="16"/>
      <c r="J38" s="32"/>
      <c r="K38" s="94">
        <f>SUM(K24:L37)</f>
        <v>43541.43</v>
      </c>
      <c r="L38" s="95"/>
    </row>
    <row r="39" spans="1:12">
      <c r="A39" s="16"/>
      <c r="B39" s="84" t="s">
        <v>103</v>
      </c>
      <c r="C39" s="87"/>
      <c r="D39" s="87"/>
      <c r="E39" s="87"/>
      <c r="F39" s="87"/>
      <c r="G39" s="87"/>
      <c r="H39" s="87"/>
      <c r="I39" s="16"/>
      <c r="J39" s="32"/>
      <c r="K39" s="90">
        <f>K38*0.14</f>
        <v>6095.8002000000006</v>
      </c>
      <c r="L39" s="91"/>
    </row>
    <row r="40" spans="1:12" ht="15.75" thickBot="1">
      <c r="A40" s="16"/>
      <c r="B40" s="45" t="s">
        <v>109</v>
      </c>
      <c r="I40" s="30"/>
      <c r="K40" s="96">
        <f>SUM(K38:L39)</f>
        <v>49637.230199999998</v>
      </c>
      <c r="L40" s="97"/>
    </row>
    <row r="41" spans="1:12" ht="16.5" thickBot="1">
      <c r="A41" s="15"/>
      <c r="B41" s="54" t="s">
        <v>110</v>
      </c>
      <c r="C41" s="55"/>
      <c r="D41" s="55"/>
      <c r="E41" s="55"/>
      <c r="F41" s="55"/>
      <c r="G41" s="55"/>
      <c r="H41" s="56"/>
      <c r="I41" s="15"/>
      <c r="J41" s="15"/>
      <c r="K41" s="92">
        <f>K40+K23</f>
        <v>-102191.20980000001</v>
      </c>
      <c r="L41" s="93"/>
    </row>
    <row r="42" spans="1:12">
      <c r="A42" t="s">
        <v>24</v>
      </c>
    </row>
    <row r="43" spans="1:12">
      <c r="A43" t="s">
        <v>26</v>
      </c>
      <c r="D43" s="24">
        <f>I4</f>
        <v>2014</v>
      </c>
      <c r="E43" s="45" t="s">
        <v>27</v>
      </c>
      <c r="G43" s="47">
        <f>K41-G19</f>
        <v>-264168.38580000005</v>
      </c>
      <c r="H43" s="45" t="s">
        <v>28</v>
      </c>
    </row>
    <row r="44" spans="1:12" ht="15.75" thickBot="1">
      <c r="A44" t="s">
        <v>29</v>
      </c>
      <c r="B44" s="24">
        <f>I4</f>
        <v>2014</v>
      </c>
      <c r="C44" s="45" t="s">
        <v>32</v>
      </c>
    </row>
    <row r="45" spans="1:12">
      <c r="A45" s="27" t="s">
        <v>2</v>
      </c>
      <c r="B45" s="112" t="s">
        <v>41</v>
      </c>
      <c r="C45" s="113"/>
      <c r="D45" s="113"/>
      <c r="E45" s="113"/>
      <c r="F45" s="112" t="s">
        <v>42</v>
      </c>
      <c r="G45" s="113"/>
      <c r="H45" s="114"/>
      <c r="I45" s="72" t="s">
        <v>43</v>
      </c>
      <c r="J45" s="73"/>
      <c r="K45" s="73"/>
      <c r="L45" s="74"/>
    </row>
    <row r="46" spans="1:12" ht="15.75" thickBot="1">
      <c r="A46" s="28"/>
      <c r="B46" s="130"/>
      <c r="C46" s="131"/>
      <c r="D46" s="131"/>
      <c r="E46" s="131"/>
      <c r="F46" s="130"/>
      <c r="G46" s="131"/>
      <c r="H46" s="132"/>
      <c r="I46" s="75" t="s">
        <v>44</v>
      </c>
      <c r="J46" s="76"/>
      <c r="K46" s="76"/>
      <c r="L46" s="77"/>
    </row>
    <row r="47" spans="1:12">
      <c r="A47" s="41" t="s">
        <v>35</v>
      </c>
      <c r="B47" s="119" t="s">
        <v>45</v>
      </c>
      <c r="C47" s="120"/>
      <c r="D47" s="120"/>
      <c r="E47" s="121"/>
      <c r="F47" s="122" t="s">
        <v>92</v>
      </c>
      <c r="G47" s="123"/>
      <c r="H47" s="124"/>
      <c r="I47" s="78" t="s">
        <v>93</v>
      </c>
      <c r="J47" s="79"/>
      <c r="K47" s="79"/>
      <c r="L47" s="80"/>
    </row>
    <row r="48" spans="1:12">
      <c r="A48" s="33" t="s">
        <v>36</v>
      </c>
      <c r="B48" s="88" t="s">
        <v>46</v>
      </c>
      <c r="C48" s="89"/>
      <c r="D48" s="89"/>
      <c r="E48" s="115"/>
      <c r="F48" s="116" t="s">
        <v>51</v>
      </c>
      <c r="G48" s="117"/>
      <c r="H48" s="118"/>
      <c r="I48" s="81" t="s">
        <v>52</v>
      </c>
      <c r="J48" s="82"/>
      <c r="K48" s="82"/>
      <c r="L48" s="83"/>
    </row>
    <row r="49" spans="1:12">
      <c r="A49" s="33" t="s">
        <v>37</v>
      </c>
      <c r="B49" s="88" t="s">
        <v>47</v>
      </c>
      <c r="C49" s="89"/>
      <c r="D49" s="89"/>
      <c r="E49" s="115"/>
      <c r="F49" s="116" t="s">
        <v>94</v>
      </c>
      <c r="G49" s="117"/>
      <c r="H49" s="118"/>
      <c r="I49" s="81" t="s">
        <v>95</v>
      </c>
      <c r="J49" s="82"/>
      <c r="K49" s="82"/>
      <c r="L49" s="83"/>
    </row>
    <row r="50" spans="1:12">
      <c r="A50" s="33" t="s">
        <v>38</v>
      </c>
      <c r="B50" s="88" t="s">
        <v>48</v>
      </c>
      <c r="C50" s="89"/>
      <c r="D50" s="89"/>
      <c r="E50" s="115"/>
      <c r="F50" s="116" t="s">
        <v>96</v>
      </c>
      <c r="G50" s="117"/>
      <c r="H50" s="118"/>
      <c r="I50" s="81" t="s">
        <v>97</v>
      </c>
      <c r="J50" s="82"/>
      <c r="K50" s="82"/>
      <c r="L50" s="83"/>
    </row>
    <row r="51" spans="1:12">
      <c r="A51" s="33" t="s">
        <v>39</v>
      </c>
      <c r="B51" s="88" t="s">
        <v>49</v>
      </c>
      <c r="C51" s="89"/>
      <c r="D51" s="89"/>
      <c r="E51" s="115"/>
      <c r="F51" s="116" t="s">
        <v>98</v>
      </c>
      <c r="G51" s="117"/>
      <c r="H51" s="118"/>
      <c r="I51" s="81" t="s">
        <v>99</v>
      </c>
      <c r="J51" s="82"/>
      <c r="K51" s="82"/>
      <c r="L51" s="83"/>
    </row>
    <row r="52" spans="1:12" ht="15.75" thickBot="1">
      <c r="A52" s="42" t="s">
        <v>40</v>
      </c>
      <c r="B52" s="127" t="s">
        <v>50</v>
      </c>
      <c r="C52" s="128"/>
      <c r="D52" s="128"/>
      <c r="E52" s="129"/>
      <c r="F52" s="101" t="s">
        <v>100</v>
      </c>
      <c r="G52" s="102"/>
      <c r="H52" s="103"/>
      <c r="I52" s="69" t="s">
        <v>101</v>
      </c>
      <c r="J52" s="70"/>
      <c r="K52" s="70"/>
      <c r="L52" s="71"/>
    </row>
    <row r="54" spans="1:12">
      <c r="A54" s="20" t="s">
        <v>56</v>
      </c>
      <c r="B54" s="24">
        <f>I4+1</f>
        <v>2015</v>
      </c>
      <c r="C54" s="45" t="s">
        <v>57</v>
      </c>
    </row>
    <row r="55" spans="1:12">
      <c r="A55" s="29" t="s">
        <v>53</v>
      </c>
    </row>
    <row r="56" spans="1:12">
      <c r="A56" s="29" t="s">
        <v>54</v>
      </c>
      <c r="F56" s="57">
        <f>H79</f>
        <v>-2.2643031261590645</v>
      </c>
      <c r="G56" s="45" t="s">
        <v>55</v>
      </c>
    </row>
    <row r="57" spans="1:12">
      <c r="A57" s="29" t="s">
        <v>60</v>
      </c>
    </row>
    <row r="58" spans="1:12">
      <c r="A58" s="29" t="s">
        <v>58</v>
      </c>
    </row>
    <row r="59" spans="1:12">
      <c r="A59" s="29" t="s">
        <v>59</v>
      </c>
    </row>
    <row r="60" spans="1:12">
      <c r="A60" s="29" t="s">
        <v>61</v>
      </c>
    </row>
    <row r="62" spans="1:12">
      <c r="A62" s="29" t="s">
        <v>62</v>
      </c>
      <c r="B62" s="24">
        <f>I4+1</f>
        <v>2015</v>
      </c>
      <c r="C62" s="45" t="s">
        <v>63</v>
      </c>
    </row>
    <row r="63" spans="1:12">
      <c r="A63" s="29" t="s">
        <v>64</v>
      </c>
    </row>
    <row r="64" spans="1:12">
      <c r="A64" s="37" t="s">
        <v>65</v>
      </c>
      <c r="J64" s="18">
        <v>7500</v>
      </c>
      <c r="K64" t="s">
        <v>12</v>
      </c>
    </row>
    <row r="65" spans="1:11">
      <c r="A65" s="37" t="s">
        <v>66</v>
      </c>
      <c r="J65" s="18">
        <v>19000</v>
      </c>
      <c r="K65" t="s">
        <v>12</v>
      </c>
    </row>
    <row r="66" spans="1:11">
      <c r="A66" s="37" t="s">
        <v>67</v>
      </c>
      <c r="J66" s="40">
        <v>15000</v>
      </c>
      <c r="K66" t="s">
        <v>12</v>
      </c>
    </row>
    <row r="67" spans="1:11">
      <c r="A67" s="37" t="s">
        <v>68</v>
      </c>
      <c r="J67" s="18">
        <v>1200</v>
      </c>
      <c r="K67" t="s">
        <v>12</v>
      </c>
    </row>
    <row r="68" spans="1:11">
      <c r="A68" s="37" t="s">
        <v>69</v>
      </c>
      <c r="J68" s="18">
        <v>1000</v>
      </c>
      <c r="K68" t="s">
        <v>12</v>
      </c>
    </row>
    <row r="69" spans="1:11">
      <c r="A69" s="37" t="s">
        <v>70</v>
      </c>
      <c r="J69" s="18">
        <v>30000</v>
      </c>
      <c r="K69" t="s">
        <v>12</v>
      </c>
    </row>
    <row r="70" spans="1:11">
      <c r="A70" s="38" t="s">
        <v>102</v>
      </c>
      <c r="J70" s="18">
        <v>12000</v>
      </c>
      <c r="K70" t="s">
        <v>12</v>
      </c>
    </row>
    <row r="71" spans="1:11">
      <c r="A71" s="37" t="s">
        <v>71</v>
      </c>
      <c r="J71" s="18">
        <v>30000</v>
      </c>
      <c r="K71" t="s">
        <v>12</v>
      </c>
    </row>
    <row r="72" spans="1:11">
      <c r="A72" s="37" t="s">
        <v>72</v>
      </c>
      <c r="J72" s="18">
        <v>30000</v>
      </c>
      <c r="K72" t="s">
        <v>12</v>
      </c>
    </row>
    <row r="73" spans="1:11">
      <c r="A73" s="37" t="s">
        <v>124</v>
      </c>
      <c r="J73" s="18">
        <v>2000</v>
      </c>
    </row>
    <row r="74" spans="1:11">
      <c r="A74" s="37" t="s">
        <v>125</v>
      </c>
      <c r="J74" s="18">
        <v>3000</v>
      </c>
    </row>
    <row r="75" spans="1:11">
      <c r="A75" s="37" t="s">
        <v>126</v>
      </c>
      <c r="J75" s="18">
        <v>13000</v>
      </c>
      <c r="K75" t="s">
        <v>12</v>
      </c>
    </row>
    <row r="76" spans="1:11">
      <c r="A76" s="37" t="s">
        <v>127</v>
      </c>
      <c r="J76" s="18">
        <v>15000</v>
      </c>
      <c r="K76" t="s">
        <v>12</v>
      </c>
    </row>
    <row r="77" spans="1:11">
      <c r="A77" s="21" t="s">
        <v>73</v>
      </c>
      <c r="J77" s="6">
        <f>SUM(J64:J76)</f>
        <v>178700</v>
      </c>
      <c r="K77" s="22" t="s">
        <v>74</v>
      </c>
    </row>
    <row r="78" spans="1:11">
      <c r="A78" s="37" t="s">
        <v>131</v>
      </c>
      <c r="H78" s="24">
        <f>I4</f>
        <v>2014</v>
      </c>
      <c r="I78" t="s">
        <v>82</v>
      </c>
      <c r="K78" s="6">
        <f>G43</f>
        <v>-264168.38580000005</v>
      </c>
    </row>
    <row r="79" spans="1:11">
      <c r="A79" s="29" t="s">
        <v>75</v>
      </c>
      <c r="C79" s="47">
        <f>J77+K78</f>
        <v>-85468.385800000047</v>
      </c>
      <c r="D79" s="24" t="s">
        <v>76</v>
      </c>
      <c r="E79" s="58">
        <f>I4+1</f>
        <v>2015</v>
      </c>
      <c r="F79" s="45" t="s">
        <v>78</v>
      </c>
      <c r="H79" s="59">
        <f>C79/(E6*12)</f>
        <v>-2.2643031261590645</v>
      </c>
      <c r="I79" t="s">
        <v>79</v>
      </c>
    </row>
    <row r="81" spans="2:11">
      <c r="B81" s="45" t="s">
        <v>80</v>
      </c>
    </row>
    <row r="82" spans="2:11">
      <c r="B82" s="45" t="s">
        <v>42</v>
      </c>
      <c r="I82" t="s">
        <v>81</v>
      </c>
    </row>
    <row r="83" spans="2:11">
      <c r="K83" s="23" t="s">
        <v>104</v>
      </c>
    </row>
  </sheetData>
  <mergeCells count="69">
    <mergeCell ref="B34:H34"/>
    <mergeCell ref="K34:L34"/>
    <mergeCell ref="E4:H4"/>
    <mergeCell ref="B35:H35"/>
    <mergeCell ref="K35:L35"/>
    <mergeCell ref="B31:H31"/>
    <mergeCell ref="K31:L31"/>
    <mergeCell ref="B32:H32"/>
    <mergeCell ref="K32:L32"/>
    <mergeCell ref="B33:H33"/>
    <mergeCell ref="K33:L33"/>
    <mergeCell ref="B30:H30"/>
    <mergeCell ref="K30:L30"/>
    <mergeCell ref="B27:H27"/>
    <mergeCell ref="K27:L27"/>
    <mergeCell ref="B28:H28"/>
    <mergeCell ref="B36:H36"/>
    <mergeCell ref="K36:L36"/>
    <mergeCell ref="B52:E52"/>
    <mergeCell ref="F52:H52"/>
    <mergeCell ref="I52:L52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50:E50"/>
    <mergeCell ref="F50:H50"/>
    <mergeCell ref="I50:L50"/>
    <mergeCell ref="B51:E51"/>
    <mergeCell ref="F51:H51"/>
    <mergeCell ref="I51:L51"/>
    <mergeCell ref="B47:E47"/>
    <mergeCell ref="F47:H47"/>
    <mergeCell ref="I47:L47"/>
    <mergeCell ref="B45:E45"/>
    <mergeCell ref="F45:H45"/>
    <mergeCell ref="I45:L45"/>
    <mergeCell ref="K40:L40"/>
    <mergeCell ref="K41:L41"/>
    <mergeCell ref="B37:H37"/>
    <mergeCell ref="K37:L37"/>
    <mergeCell ref="B38:H38"/>
    <mergeCell ref="K38:L38"/>
    <mergeCell ref="B39:H39"/>
    <mergeCell ref="K39:L39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2:L2"/>
    <mergeCell ref="A3:L3"/>
    <mergeCell ref="A7:B7"/>
    <mergeCell ref="A20:B20"/>
  </mergeCells>
  <pageMargins left="0.25" right="0.25" top="0.33" bottom="0.28000000000000003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2015-03-25T13:22:23Z</dcterms:modified>
</cp:coreProperties>
</file>