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9" i="3"/>
  <c r="K43" l="1"/>
  <c r="K42" l="1"/>
  <c r="K40" l="1"/>
  <c r="K39"/>
  <c r="K38"/>
  <c r="K37"/>
  <c r="K27" l="1"/>
  <c r="K35" l="1"/>
  <c r="K32" l="1"/>
  <c r="K29" l="1"/>
  <c r="K28"/>
  <c r="K26" l="1"/>
  <c r="K25"/>
  <c r="K44" s="1"/>
  <c r="K45" l="1"/>
  <c r="K46" s="1"/>
  <c r="B50" l="1"/>
  <c r="E81"/>
  <c r="H80"/>
  <c r="J79"/>
  <c r="B68"/>
  <c r="D49"/>
  <c r="G17"/>
  <c r="G16"/>
  <c r="G15"/>
  <c r="G14"/>
  <c r="G7"/>
  <c r="I7" s="1"/>
  <c r="B6"/>
  <c r="A20" l="1"/>
  <c r="J13"/>
  <c r="K47" l="1"/>
  <c r="G49" s="1"/>
  <c r="K80" s="1"/>
  <c r="C81" s="1"/>
  <c r="H81" s="1"/>
  <c r="F62" s="1"/>
</calcChain>
</file>

<file path=xl/sharedStrings.xml><?xml version="1.0" encoding="utf-8"?>
<sst xmlns="http://schemas.openxmlformats.org/spreadsheetml/2006/main" count="170" uniqueCount="136">
  <si>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</si>
  <si>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</si>
  <si>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</si>
  <si>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</si>
  <si>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</si>
  <si>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</si>
  <si>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</si>
  <si>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</si>
  <si>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</si>
  <si>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</si>
  <si>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</si>
  <si>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</si>
  <si>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</si>
  <si>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</si>
  <si>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</si>
  <si>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</si>
  <si>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</si>
  <si>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</si>
  <si>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</si>
  <si>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</si>
  <si>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</si>
  <si>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</si>
  <si>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</si>
  <si>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</si>
  <si>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</si>
  <si>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</si>
  <si>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</si>
  <si>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</si>
  <si>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</si>
  <si>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</si>
  <si>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</si>
  <si>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</si>
  <si>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</si>
  <si>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</si>
  <si>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</si>
  <si>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</si>
  <si>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</si>
  <si>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</si>
  <si>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</si>
  <si>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</si>
  <si>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</si>
  <si>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</si>
  <si>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</si>
  <si>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</si>
  <si>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</si>
  <si>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</si>
  <si>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</si>
  <si>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</si>
  <si>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</si>
  <si>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</si>
  <si>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</si>
  <si>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</si>
  <si>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</si>
  <si>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</si>
  <si>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</si>
  <si>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</si>
  <si>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</si>
  <si>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</si>
  <si>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</si>
  <si>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</si>
  <si>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</si>
  <si>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</si>
  <si>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</si>
  <si>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</si>
  <si>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</si>
  <si>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</si>
  <si>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</si>
  <si>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</si>
  <si>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</si>
  <si>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</si>
  <si>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</si>
  <si>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мес.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</si>
  <si>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</si>
  <si>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Б 105 (I)</t>
  </si>
  <si>
    <t xml:space="preserve"> - содержание общего имущества - 11,20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</si>
  <si>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</si>
  <si>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</si>
  <si>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</si>
  <si>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</si>
  <si>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-  непредвиденные затраты (компенсаторы, арматура, эл.арматура, замки и т.д.)</t>
  </si>
  <si>
    <t xml:space="preserve"> -  поверка (замена) манометров и термометров</t>
  </si>
  <si>
    <t xml:space="preserve"> -  чистка кровли от снега</t>
  </si>
  <si>
    <t xml:space="preserve"> -  установка новогодней елки  </t>
  </si>
  <si>
    <t xml:space="preserve"> -  мероприятия по энергоресурсосбережению</t>
  </si>
  <si>
    <t xml:space="preserve"> -  передача бесхозных инженерных сетей</t>
  </si>
  <si>
    <t xml:space="preserve"> -  благоустройство придомовой территории</t>
  </si>
  <si>
    <t xml:space="preserve"> - тех. обслуживание видеонаблюдения </t>
  </si>
  <si>
    <t xml:space="preserve"> - плата за охранную сигнализацию ИТП</t>
  </si>
  <si>
    <t xml:space="preserve">   рублей      (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</si>
  <si>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</si>
  <si>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</si>
  <si>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</si>
  <si>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</si>
  <si>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</si>
  <si>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</si>
  <si>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</si>
  <si>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</si>
  <si>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</si>
  <si>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</si>
  <si>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</si>
  <si>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</si>
  <si>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Уборка снега с кровли</t>
  </si>
  <si>
    <t>м/час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</si>
  <si>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</si>
  <si>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</si>
  <si>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</si>
  <si>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м</t>
  </si>
  <si>
    <t>Всего в 2014году:</t>
  </si>
  <si>
    <t>ИТОГО за 2014год:</t>
  </si>
  <si>
    <t>ИТОГО на 31.12.2014г:</t>
  </si>
  <si>
    <t>Нанесение трафарета на мусорные баки (3,11%)</t>
  </si>
  <si>
    <t>Покраска мусорных баков (3,11%)</t>
  </si>
  <si>
    <t>Замена ламп в светильниках ЛПО.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</si>
  <si>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</si>
  <si>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</si>
  <si>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</si>
  <si>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</si>
  <si>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Перерасход (+) или экономия (-) средств в 2013 году.</t>
  </si>
  <si>
    <t>Чистка КНС (канализационной насосной станции) (2,27%)</t>
  </si>
  <si>
    <t>Генеральная уборка в октябре.</t>
  </si>
  <si>
    <t>м ²</t>
  </si>
  <si>
    <t>Монтаж системы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</si>
  <si>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</si>
  <si>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</si>
  <si>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Замена термометров в ИТП (24,99%)</t>
  </si>
  <si>
    <t>Замена манометров в ИТП (24,99%)</t>
  </si>
  <si>
    <t>Дезмероприятия в декабре.</t>
  </si>
  <si>
    <t>Установка новогодней елки (2,27 %)</t>
  </si>
  <si>
    <t>Тех. обслуживание охранной сигнализации ИТП( 24,99%).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</si>
  <si>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</si>
  <si>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</si>
  <si>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11 -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</si>
  <si>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 </t>
    </r>
  </si>
  <si>
    <t xml:space="preserve">105 ( </t>
  </si>
  <si>
    <t>Предъявлен на расмотрение</t>
  </si>
  <si>
    <t>Накладные расходы (14%)</t>
  </si>
</sst>
</file>

<file path=xl/styles.xml><?xml version="1.0" encoding="utf-8"?>
<styleSheet xmlns="http://schemas.openxmlformats.org/spreadsheetml/2006/main">
  <numFmts count="1">
    <numFmt numFmtId="166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0" xfId="0" applyFill="1" applyBorder="1" applyAlignment="1">
      <alignment horizontal="center"/>
    </xf>
    <xf numFmtId="0" fontId="0" fillId="0" borderId="2" xfId="0" applyBorder="1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166" fontId="1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" fontId="1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0" fillId="0" borderId="8" xfId="0" applyNumberFormat="1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zoomScale="80" zoomScaleNormal="80" workbookViewId="0">
      <selection activeCell="N23" sqref="N23"/>
    </sheetView>
  </sheetViews>
  <sheetFormatPr defaultRowHeight="15"/>
  <cols>
    <col min="1" max="1" width="4.7109375" style="39" customWidth="1"/>
    <col min="2" max="2" width="9.85546875" style="39" customWidth="1"/>
    <col min="3" max="3" width="10.7109375" style="39" customWidth="1"/>
    <col min="4" max="4" width="6.28515625" style="39" customWidth="1"/>
    <col min="5" max="5" width="7.7109375" style="39" customWidth="1"/>
    <col min="6" max="6" width="10.140625" style="39" customWidth="1"/>
    <col min="7" max="7" width="13" style="39" customWidth="1"/>
    <col min="8" max="8" width="13.140625" style="39" customWidth="1"/>
    <col min="9" max="9" width="8" style="39" customWidth="1"/>
    <col min="10" max="10" width="12.140625" style="39" customWidth="1"/>
    <col min="11" max="11" width="9.7109375" style="39" customWidth="1"/>
    <col min="12" max="12" width="3.85546875" style="39" customWidth="1"/>
  </cols>
  <sheetData>
    <row r="1" spans="1:12">
      <c r="L1" s="73" t="s">
        <v>134</v>
      </c>
    </row>
    <row r="2" spans="1:12" ht="18.7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8.7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8.75">
      <c r="A4" s="1"/>
      <c r="B4" s="2"/>
      <c r="C4" s="4" t="s">
        <v>2</v>
      </c>
      <c r="D4" s="58">
        <v>105</v>
      </c>
      <c r="E4" s="101" t="s">
        <v>69</v>
      </c>
      <c r="F4" s="101"/>
      <c r="G4" s="101"/>
      <c r="H4" s="101"/>
      <c r="I4" s="42">
        <v>2014</v>
      </c>
      <c r="J4" s="21" t="s">
        <v>22</v>
      </c>
    </row>
    <row r="6" spans="1:12" ht="15.75">
      <c r="A6" s="3" t="s">
        <v>27</v>
      </c>
      <c r="B6" s="45">
        <f>I4</f>
        <v>2014</v>
      </c>
      <c r="C6" s="39" t="s">
        <v>28</v>
      </c>
      <c r="D6" s="71" t="s">
        <v>133</v>
      </c>
      <c r="E6" s="60">
        <v>1140.2</v>
      </c>
      <c r="F6" s="39" t="s">
        <v>60</v>
      </c>
    </row>
    <row r="7" spans="1:12" ht="15.75">
      <c r="A7" s="102">
        <v>725388.91</v>
      </c>
      <c r="B7" s="102"/>
      <c r="C7" s="5" t="s">
        <v>3</v>
      </c>
      <c r="G7" s="8">
        <f>A7-J8</f>
        <v>586015.80000000005</v>
      </c>
      <c r="H7" s="45" t="s">
        <v>88</v>
      </c>
      <c r="I7" s="7">
        <f>(G7/A7)*100</f>
        <v>80.786429447894363</v>
      </c>
      <c r="J7" s="39" t="s">
        <v>4</v>
      </c>
    </row>
    <row r="8" spans="1:12" ht="15.75">
      <c r="A8" s="39" t="s">
        <v>68</v>
      </c>
      <c r="J8" s="72">
        <v>139373.10999999999</v>
      </c>
      <c r="K8" s="39" t="s">
        <v>5</v>
      </c>
    </row>
    <row r="9" spans="1:12">
      <c r="A9" s="39" t="s">
        <v>67</v>
      </c>
    </row>
    <row r="10" spans="1:12">
      <c r="A10" s="70" t="s">
        <v>129</v>
      </c>
      <c r="B10" s="23">
        <v>7486.94</v>
      </c>
      <c r="C10" s="39" t="s">
        <v>10</v>
      </c>
      <c r="E10" s="31" t="s">
        <v>131</v>
      </c>
      <c r="F10" s="23">
        <v>31003.52</v>
      </c>
      <c r="G10" s="39" t="s">
        <v>10</v>
      </c>
      <c r="I10" s="31"/>
      <c r="J10" s="23"/>
    </row>
    <row r="11" spans="1:12">
      <c r="A11" s="70" t="s">
        <v>130</v>
      </c>
      <c r="B11" s="23">
        <v>16640.27</v>
      </c>
      <c r="C11" s="39" t="s">
        <v>10</v>
      </c>
      <c r="E11" s="31" t="s">
        <v>132</v>
      </c>
      <c r="F11" s="23">
        <v>20467.89</v>
      </c>
      <c r="G11" s="39" t="s">
        <v>10</v>
      </c>
      <c r="I11" s="31"/>
      <c r="J11" s="23"/>
    </row>
    <row r="12" spans="1:12">
      <c r="B12" s="23"/>
      <c r="E12" s="48"/>
      <c r="F12" s="23"/>
      <c r="I12" s="48"/>
      <c r="J12" s="23"/>
    </row>
    <row r="13" spans="1:12" ht="15.75">
      <c r="A13" s="39" t="s">
        <v>30</v>
      </c>
      <c r="J13" s="23">
        <f>G14+G15+G16+G17</f>
        <v>139373.10999999999</v>
      </c>
      <c r="K13" s="25" t="s">
        <v>31</v>
      </c>
    </row>
    <row r="14" spans="1:12">
      <c r="A14" s="9" t="s">
        <v>6</v>
      </c>
      <c r="B14" s="39" t="s">
        <v>7</v>
      </c>
      <c r="G14" s="6">
        <f>(J8*43.5/100)</f>
        <v>60627.302849999993</v>
      </c>
      <c r="H14" s="39" t="s">
        <v>10</v>
      </c>
    </row>
    <row r="15" spans="1:12">
      <c r="A15" s="9" t="s">
        <v>6</v>
      </c>
      <c r="B15" s="39" t="s">
        <v>8</v>
      </c>
      <c r="G15" s="6">
        <f>(J8*36.6/100)</f>
        <v>51010.558259999991</v>
      </c>
      <c r="H15" s="39" t="s">
        <v>10</v>
      </c>
    </row>
    <row r="16" spans="1:12">
      <c r="A16" s="9" t="s">
        <v>6</v>
      </c>
      <c r="B16" s="39" t="s">
        <v>9</v>
      </c>
      <c r="G16" s="6">
        <f>(J8*12.5/100)</f>
        <v>17421.638749999998</v>
      </c>
      <c r="H16" s="39" t="s">
        <v>10</v>
      </c>
      <c r="K16" s="5"/>
      <c r="L16" s="13"/>
    </row>
    <row r="17" spans="1:12">
      <c r="A17" s="9" t="s">
        <v>6</v>
      </c>
      <c r="B17" s="39" t="s">
        <v>14</v>
      </c>
      <c r="G17" s="6">
        <f>(J8*7.4/100)</f>
        <v>10313.610139999999</v>
      </c>
      <c r="H17" s="39" t="s">
        <v>10</v>
      </c>
    </row>
    <row r="18" spans="1:12">
      <c r="G18" s="24"/>
    </row>
    <row r="19" spans="1:12">
      <c r="A19" s="10" t="s">
        <v>11</v>
      </c>
      <c r="G19" s="22">
        <f>E6*5.45*12</f>
        <v>74569.08</v>
      </c>
      <c r="H19" s="39" t="s">
        <v>12</v>
      </c>
    </row>
    <row r="20" spans="1:12" ht="15.75" thickBot="1">
      <c r="A20" s="103">
        <f>G19*I7/100</f>
        <v>60241.697204143908</v>
      </c>
      <c r="B20" s="103"/>
      <c r="C20" s="39" t="s">
        <v>66</v>
      </c>
    </row>
    <row r="21" spans="1:12">
      <c r="A21" s="11" t="s">
        <v>2</v>
      </c>
      <c r="B21" s="104" t="s">
        <v>20</v>
      </c>
      <c r="C21" s="106"/>
      <c r="D21" s="106"/>
      <c r="E21" s="106"/>
      <c r="F21" s="106"/>
      <c r="G21" s="106"/>
      <c r="H21" s="105"/>
      <c r="I21" s="11" t="s">
        <v>18</v>
      </c>
      <c r="J21" s="14" t="s">
        <v>17</v>
      </c>
      <c r="K21" s="104" t="s">
        <v>15</v>
      </c>
      <c r="L21" s="105"/>
    </row>
    <row r="22" spans="1:12" ht="15.75" thickBot="1">
      <c r="A22" s="12" t="s">
        <v>13</v>
      </c>
      <c r="B22" s="87"/>
      <c r="C22" s="88"/>
      <c r="D22" s="88"/>
      <c r="E22" s="88"/>
      <c r="F22" s="88"/>
      <c r="G22" s="88"/>
      <c r="H22" s="89"/>
      <c r="I22" s="12" t="s">
        <v>19</v>
      </c>
      <c r="J22" s="15"/>
      <c r="K22" s="119" t="s">
        <v>16</v>
      </c>
      <c r="L22" s="120"/>
    </row>
    <row r="23" spans="1:12" ht="15.75" thickBot="1">
      <c r="A23" s="49"/>
      <c r="B23" s="121" t="s">
        <v>117</v>
      </c>
      <c r="C23" s="122"/>
      <c r="D23" s="122"/>
      <c r="E23" s="122"/>
      <c r="F23" s="122"/>
      <c r="G23" s="122"/>
      <c r="H23" s="122"/>
      <c r="I23" s="50"/>
      <c r="J23" s="18"/>
      <c r="K23" s="123">
        <v>24866.23</v>
      </c>
      <c r="L23" s="124"/>
    </row>
    <row r="24" spans="1:12" ht="17.25">
      <c r="A24" s="40">
        <v>1</v>
      </c>
      <c r="B24" s="114" t="s">
        <v>101</v>
      </c>
      <c r="C24" s="96"/>
      <c r="D24" s="96"/>
      <c r="E24" s="96"/>
      <c r="F24" s="96"/>
      <c r="G24" s="96"/>
      <c r="H24" s="96"/>
      <c r="I24" s="26" t="s">
        <v>72</v>
      </c>
      <c r="J24" s="53">
        <v>436.84</v>
      </c>
      <c r="K24" s="93">
        <v>4900</v>
      </c>
      <c r="L24" s="94"/>
    </row>
    <row r="25" spans="1:12">
      <c r="A25" s="59">
        <v>2</v>
      </c>
      <c r="B25" s="95" t="s">
        <v>104</v>
      </c>
      <c r="C25" s="96"/>
      <c r="D25" s="96"/>
      <c r="E25" s="96"/>
      <c r="F25" s="96"/>
      <c r="G25" s="96"/>
      <c r="H25" s="96"/>
      <c r="I25" s="55" t="s">
        <v>102</v>
      </c>
      <c r="J25" s="56">
        <v>22</v>
      </c>
      <c r="K25" s="125">
        <f>103300*0.0413</f>
        <v>4266.29</v>
      </c>
      <c r="L25" s="126"/>
    </row>
    <row r="26" spans="1:12">
      <c r="A26" s="59">
        <v>3</v>
      </c>
      <c r="B26" s="95" t="s">
        <v>105</v>
      </c>
      <c r="C26" s="96"/>
      <c r="D26" s="96"/>
      <c r="E26" s="96"/>
      <c r="F26" s="96"/>
      <c r="G26" s="96"/>
      <c r="H26" s="96"/>
      <c r="I26" s="55" t="s">
        <v>102</v>
      </c>
      <c r="J26" s="56">
        <v>7</v>
      </c>
      <c r="K26" s="125">
        <f>22050*0.0311</f>
        <v>685.755</v>
      </c>
      <c r="L26" s="126"/>
    </row>
    <row r="27" spans="1:12">
      <c r="A27" s="59">
        <v>4</v>
      </c>
      <c r="B27" s="98" t="s">
        <v>103</v>
      </c>
      <c r="C27" s="99"/>
      <c r="D27" s="99"/>
      <c r="E27" s="99"/>
      <c r="F27" s="99"/>
      <c r="G27" s="99"/>
      <c r="H27" s="99"/>
      <c r="I27" s="54" t="s">
        <v>71</v>
      </c>
      <c r="J27" s="54">
        <v>9</v>
      </c>
      <c r="K27" s="112">
        <f>2000*9*0.0927</f>
        <v>1668.6000000000001</v>
      </c>
      <c r="L27" s="113"/>
    </row>
    <row r="28" spans="1:12">
      <c r="A28" s="59">
        <v>5</v>
      </c>
      <c r="B28" s="81" t="s">
        <v>110</v>
      </c>
      <c r="C28" s="82"/>
      <c r="D28" s="82"/>
      <c r="E28" s="82"/>
      <c r="F28" s="82"/>
      <c r="G28" s="82"/>
      <c r="H28" s="83"/>
      <c r="I28" s="55" t="s">
        <v>70</v>
      </c>
      <c r="J28" s="56">
        <v>26</v>
      </c>
      <c r="K28" s="117">
        <f>346.67*0.0311</f>
        <v>10.781437</v>
      </c>
      <c r="L28" s="118"/>
    </row>
    <row r="29" spans="1:12">
      <c r="A29" s="59">
        <v>6</v>
      </c>
      <c r="B29" s="81" t="s">
        <v>111</v>
      </c>
      <c r="C29" s="82"/>
      <c r="D29" s="82"/>
      <c r="E29" s="82"/>
      <c r="F29" s="82"/>
      <c r="G29" s="82"/>
      <c r="H29" s="83"/>
      <c r="I29" s="55" t="s">
        <v>70</v>
      </c>
      <c r="J29" s="56">
        <v>21</v>
      </c>
      <c r="K29" s="110">
        <f>1041.6*0.0311</f>
        <v>32.393759999999993</v>
      </c>
      <c r="L29" s="118"/>
    </row>
    <row r="30" spans="1:12">
      <c r="A30" s="59">
        <v>7</v>
      </c>
      <c r="B30" s="81" t="s">
        <v>112</v>
      </c>
      <c r="C30" s="137"/>
      <c r="D30" s="137"/>
      <c r="E30" s="137"/>
      <c r="F30" s="137"/>
      <c r="G30" s="137"/>
      <c r="H30" s="83"/>
      <c r="I30" s="17" t="s">
        <v>70</v>
      </c>
      <c r="J30" s="61">
        <v>2</v>
      </c>
      <c r="K30" s="110">
        <v>130</v>
      </c>
      <c r="L30" s="111"/>
    </row>
    <row r="31" spans="1:12">
      <c r="A31" s="59">
        <v>8</v>
      </c>
      <c r="B31" s="95" t="s">
        <v>121</v>
      </c>
      <c r="C31" s="96"/>
      <c r="D31" s="96"/>
      <c r="E31" s="96"/>
      <c r="F31" s="96"/>
      <c r="G31" s="96"/>
      <c r="H31" s="97"/>
      <c r="I31" s="17" t="s">
        <v>113</v>
      </c>
      <c r="J31" s="62">
        <v>1</v>
      </c>
      <c r="K31" s="125">
        <v>40175.199999999997</v>
      </c>
      <c r="L31" s="126"/>
    </row>
    <row r="32" spans="1:12">
      <c r="A32" s="59">
        <v>9</v>
      </c>
      <c r="B32" s="81" t="s">
        <v>114</v>
      </c>
      <c r="C32" s="82"/>
      <c r="D32" s="82"/>
      <c r="E32" s="82"/>
      <c r="F32" s="82"/>
      <c r="G32" s="82"/>
      <c r="H32" s="83"/>
      <c r="I32" s="17" t="s">
        <v>113</v>
      </c>
      <c r="J32" s="56">
        <v>1</v>
      </c>
      <c r="K32" s="93">
        <f>33790.63*0.0699</f>
        <v>2361.9650369999999</v>
      </c>
      <c r="L32" s="94"/>
    </row>
    <row r="33" spans="1:12" ht="15" customHeight="1">
      <c r="A33" s="59">
        <v>10</v>
      </c>
      <c r="B33" s="114" t="s">
        <v>115</v>
      </c>
      <c r="C33" s="115"/>
      <c r="D33" s="115"/>
      <c r="E33" s="115"/>
      <c r="F33" s="115"/>
      <c r="G33" s="115"/>
      <c r="H33" s="116"/>
      <c r="I33" s="17" t="s">
        <v>113</v>
      </c>
      <c r="J33" s="56">
        <v>1</v>
      </c>
      <c r="K33" s="93">
        <v>162.4</v>
      </c>
      <c r="L33" s="94"/>
    </row>
    <row r="34" spans="1:12">
      <c r="A34" s="59">
        <v>11</v>
      </c>
      <c r="B34" s="114" t="s">
        <v>116</v>
      </c>
      <c r="C34" s="115"/>
      <c r="D34" s="115"/>
      <c r="E34" s="115"/>
      <c r="F34" s="115"/>
      <c r="G34" s="115"/>
      <c r="H34" s="116"/>
      <c r="I34" s="17" t="s">
        <v>70</v>
      </c>
      <c r="J34" s="56">
        <v>6</v>
      </c>
      <c r="K34" s="93">
        <v>122.58</v>
      </c>
      <c r="L34" s="94"/>
    </row>
    <row r="35" spans="1:12" ht="15" customHeight="1">
      <c r="A35" s="59">
        <v>12</v>
      </c>
      <c r="B35" s="114" t="s">
        <v>118</v>
      </c>
      <c r="C35" s="115"/>
      <c r="D35" s="115"/>
      <c r="E35" s="115"/>
      <c r="F35" s="115"/>
      <c r="G35" s="115"/>
      <c r="H35" s="116"/>
      <c r="I35" s="17"/>
      <c r="J35" s="56"/>
      <c r="K35" s="93">
        <f>2000*0.0227</f>
        <v>45.400000000000006</v>
      </c>
      <c r="L35" s="94"/>
    </row>
    <row r="36" spans="1:12">
      <c r="A36" s="59">
        <v>13</v>
      </c>
      <c r="B36" s="114" t="s">
        <v>119</v>
      </c>
      <c r="C36" s="115"/>
      <c r="D36" s="115"/>
      <c r="E36" s="115"/>
      <c r="F36" s="115"/>
      <c r="G36" s="115"/>
      <c r="H36" s="116"/>
      <c r="I36" s="17" t="s">
        <v>120</v>
      </c>
      <c r="J36" s="56">
        <v>252</v>
      </c>
      <c r="K36" s="93">
        <v>1000</v>
      </c>
      <c r="L36" s="94"/>
    </row>
    <row r="37" spans="1:12">
      <c r="A37" s="59">
        <v>14</v>
      </c>
      <c r="B37" s="95" t="s">
        <v>122</v>
      </c>
      <c r="C37" s="96"/>
      <c r="D37" s="96"/>
      <c r="E37" s="96"/>
      <c r="F37" s="96"/>
      <c r="G37" s="96"/>
      <c r="H37" s="97"/>
      <c r="I37" s="17" t="s">
        <v>106</v>
      </c>
      <c r="J37" s="56">
        <v>47</v>
      </c>
      <c r="K37" s="93">
        <f>(8628+4000)*0.0227</f>
        <v>286.65559999999999</v>
      </c>
      <c r="L37" s="94"/>
    </row>
    <row r="38" spans="1:12">
      <c r="A38" s="59">
        <v>15</v>
      </c>
      <c r="B38" s="114" t="s">
        <v>123</v>
      </c>
      <c r="C38" s="115"/>
      <c r="D38" s="115"/>
      <c r="E38" s="115"/>
      <c r="F38" s="115"/>
      <c r="G38" s="115"/>
      <c r="H38" s="116"/>
      <c r="I38" s="17" t="s">
        <v>70</v>
      </c>
      <c r="J38" s="56">
        <v>1</v>
      </c>
      <c r="K38" s="93">
        <f>17760.7*0.0227</f>
        <v>403.16789000000006</v>
      </c>
      <c r="L38" s="94"/>
    </row>
    <row r="39" spans="1:12">
      <c r="A39" s="59">
        <v>16</v>
      </c>
      <c r="B39" s="95" t="s">
        <v>125</v>
      </c>
      <c r="C39" s="96"/>
      <c r="D39" s="96"/>
      <c r="E39" s="96"/>
      <c r="F39" s="96"/>
      <c r="G39" s="96"/>
      <c r="H39" s="97"/>
      <c r="I39" s="34" t="s">
        <v>70</v>
      </c>
      <c r="J39" s="65">
        <v>2</v>
      </c>
      <c r="K39" s="129">
        <f>380*2*0.2499</f>
        <v>189.92400000000001</v>
      </c>
      <c r="L39" s="130"/>
    </row>
    <row r="40" spans="1:12">
      <c r="A40" s="59">
        <v>17</v>
      </c>
      <c r="B40" s="98" t="s">
        <v>124</v>
      </c>
      <c r="C40" s="99"/>
      <c r="D40" s="99"/>
      <c r="E40" s="99"/>
      <c r="F40" s="99"/>
      <c r="G40" s="99"/>
      <c r="H40" s="100"/>
      <c r="I40" s="34" t="s">
        <v>70</v>
      </c>
      <c r="J40" s="65">
        <v>2</v>
      </c>
      <c r="K40" s="129">
        <f>250*2*0.2499</f>
        <v>124.95</v>
      </c>
      <c r="L40" s="130"/>
    </row>
    <row r="41" spans="1:12">
      <c r="A41" s="59">
        <v>18</v>
      </c>
      <c r="B41" s="95" t="s">
        <v>126</v>
      </c>
      <c r="C41" s="96"/>
      <c r="D41" s="96"/>
      <c r="E41" s="96"/>
      <c r="F41" s="96"/>
      <c r="G41" s="96"/>
      <c r="H41" s="97"/>
      <c r="I41" s="34" t="s">
        <v>113</v>
      </c>
      <c r="J41" s="65">
        <v>1</v>
      </c>
      <c r="K41" s="110">
        <v>662.55</v>
      </c>
      <c r="L41" s="111"/>
    </row>
    <row r="42" spans="1:12">
      <c r="A42" s="59">
        <v>19</v>
      </c>
      <c r="B42" s="81" t="s">
        <v>127</v>
      </c>
      <c r="C42" s="82"/>
      <c r="D42" s="82"/>
      <c r="E42" s="82"/>
      <c r="F42" s="82"/>
      <c r="G42" s="82"/>
      <c r="H42" s="83"/>
      <c r="I42" s="17" t="s">
        <v>70</v>
      </c>
      <c r="J42" s="66">
        <v>1</v>
      </c>
      <c r="K42" s="93">
        <f>19433*0.0227</f>
        <v>441.12910000000005</v>
      </c>
      <c r="L42" s="94"/>
    </row>
    <row r="43" spans="1:12">
      <c r="A43" s="59">
        <v>20</v>
      </c>
      <c r="B43" s="67" t="s">
        <v>128</v>
      </c>
      <c r="C43" s="68"/>
      <c r="D43" s="68"/>
      <c r="E43" s="68"/>
      <c r="F43" s="68"/>
      <c r="G43" s="68"/>
      <c r="H43" s="69"/>
      <c r="I43" s="34" t="s">
        <v>71</v>
      </c>
      <c r="J43" s="65">
        <v>12</v>
      </c>
      <c r="K43" s="110">
        <f>1800*12*0.2499</f>
        <v>5397.84</v>
      </c>
      <c r="L43" s="111"/>
    </row>
    <row r="44" spans="1:12">
      <c r="A44" s="37"/>
      <c r="B44" s="81" t="s">
        <v>107</v>
      </c>
      <c r="C44" s="82"/>
      <c r="D44" s="82"/>
      <c r="E44" s="82"/>
      <c r="F44" s="82"/>
      <c r="G44" s="82"/>
      <c r="H44" s="82"/>
      <c r="I44" s="17"/>
      <c r="J44" s="41"/>
      <c r="K44" s="127">
        <f>SUM(K24:L43)</f>
        <v>63067.581823999994</v>
      </c>
      <c r="L44" s="128"/>
    </row>
    <row r="45" spans="1:12">
      <c r="A45" s="17"/>
      <c r="B45" s="81" t="s">
        <v>135</v>
      </c>
      <c r="C45" s="82"/>
      <c r="D45" s="82"/>
      <c r="E45" s="82"/>
      <c r="F45" s="82"/>
      <c r="G45" s="82"/>
      <c r="H45" s="82"/>
      <c r="I45" s="17"/>
      <c r="J45" s="41"/>
      <c r="K45" s="110">
        <f>K44*0.14</f>
        <v>8829.4614553600004</v>
      </c>
      <c r="L45" s="111"/>
    </row>
    <row r="46" spans="1:12" ht="15.75" thickBot="1">
      <c r="A46" s="17"/>
      <c r="B46" s="70" t="s">
        <v>108</v>
      </c>
      <c r="I46" s="38"/>
      <c r="K46" s="147">
        <f>SUM(K44:L45)</f>
        <v>71897.04327935999</v>
      </c>
      <c r="L46" s="148"/>
    </row>
    <row r="47" spans="1:12" ht="16.5" thickBot="1">
      <c r="A47" s="16"/>
      <c r="B47" s="18" t="s">
        <v>109</v>
      </c>
      <c r="C47" s="19"/>
      <c r="D47" s="19"/>
      <c r="E47" s="19"/>
      <c r="F47" s="19"/>
      <c r="G47" s="19"/>
      <c r="H47" s="20"/>
      <c r="I47" s="16"/>
      <c r="J47" s="16"/>
      <c r="K47" s="149">
        <f>K46+K23</f>
        <v>96763.273279359986</v>
      </c>
      <c r="L47" s="150"/>
    </row>
    <row r="48" spans="1:12">
      <c r="A48" s="39" t="s">
        <v>21</v>
      </c>
    </row>
    <row r="49" spans="1:12">
      <c r="A49" s="57" t="s">
        <v>23</v>
      </c>
      <c r="D49" s="45">
        <f>I4</f>
        <v>2014</v>
      </c>
      <c r="E49" s="39" t="s">
        <v>24</v>
      </c>
      <c r="G49" s="22">
        <f>K47-G19</f>
        <v>22194.193279359984</v>
      </c>
      <c r="H49" s="39" t="s">
        <v>25</v>
      </c>
    </row>
    <row r="50" spans="1:12" ht="15.75" thickBot="1">
      <c r="A50" s="39" t="s">
        <v>26</v>
      </c>
      <c r="B50" s="45">
        <f>I4</f>
        <v>2014</v>
      </c>
      <c r="C50" s="39" t="s">
        <v>29</v>
      </c>
    </row>
    <row r="51" spans="1:12">
      <c r="A51" s="43" t="s">
        <v>2</v>
      </c>
      <c r="B51" s="107" t="s">
        <v>38</v>
      </c>
      <c r="C51" s="108"/>
      <c r="D51" s="108"/>
      <c r="E51" s="108"/>
      <c r="F51" s="107" t="s">
        <v>39</v>
      </c>
      <c r="G51" s="108"/>
      <c r="H51" s="109"/>
      <c r="I51" s="144" t="s">
        <v>40</v>
      </c>
      <c r="J51" s="145"/>
      <c r="K51" s="145"/>
      <c r="L51" s="146"/>
    </row>
    <row r="52" spans="1:12" ht="15.75" thickBot="1">
      <c r="A52" s="44"/>
      <c r="B52" s="76"/>
      <c r="C52" s="77"/>
      <c r="D52" s="77"/>
      <c r="E52" s="77"/>
      <c r="F52" s="76"/>
      <c r="G52" s="77"/>
      <c r="H52" s="78"/>
      <c r="I52" s="141" t="s">
        <v>91</v>
      </c>
      <c r="J52" s="142"/>
      <c r="K52" s="142"/>
      <c r="L52" s="143"/>
    </row>
    <row r="53" spans="1:12">
      <c r="A53" s="51" t="s">
        <v>32</v>
      </c>
      <c r="B53" s="79" t="s">
        <v>41</v>
      </c>
      <c r="C53" s="79"/>
      <c r="D53" s="79"/>
      <c r="E53" s="80"/>
      <c r="F53" s="84" t="s">
        <v>90</v>
      </c>
      <c r="G53" s="85"/>
      <c r="H53" s="86"/>
      <c r="I53" s="138" t="s">
        <v>92</v>
      </c>
      <c r="J53" s="139"/>
      <c r="K53" s="139"/>
      <c r="L53" s="140"/>
    </row>
    <row r="54" spans="1:12">
      <c r="A54" s="37" t="s">
        <v>33</v>
      </c>
      <c r="B54" s="82" t="s">
        <v>42</v>
      </c>
      <c r="C54" s="82"/>
      <c r="D54" s="82"/>
      <c r="E54" s="83"/>
      <c r="F54" s="87" t="s">
        <v>89</v>
      </c>
      <c r="G54" s="88"/>
      <c r="H54" s="89"/>
      <c r="I54" s="134" t="s">
        <v>47</v>
      </c>
      <c r="J54" s="135"/>
      <c r="K54" s="135"/>
      <c r="L54" s="136"/>
    </row>
    <row r="55" spans="1:12">
      <c r="A55" s="37" t="s">
        <v>34</v>
      </c>
      <c r="B55" s="82" t="s">
        <v>43</v>
      </c>
      <c r="C55" s="82"/>
      <c r="D55" s="82"/>
      <c r="E55" s="83"/>
      <c r="F55" s="87" t="s">
        <v>93</v>
      </c>
      <c r="G55" s="88"/>
      <c r="H55" s="89"/>
      <c r="I55" s="134" t="s">
        <v>94</v>
      </c>
      <c r="J55" s="135"/>
      <c r="K55" s="135"/>
      <c r="L55" s="136"/>
    </row>
    <row r="56" spans="1:12">
      <c r="A56" s="37" t="s">
        <v>35</v>
      </c>
      <c r="B56" s="82" t="s">
        <v>44</v>
      </c>
      <c r="C56" s="82"/>
      <c r="D56" s="82"/>
      <c r="E56" s="83"/>
      <c r="F56" s="87" t="s">
        <v>95</v>
      </c>
      <c r="G56" s="88"/>
      <c r="H56" s="89"/>
      <c r="I56" s="134" t="s">
        <v>96</v>
      </c>
      <c r="J56" s="135"/>
      <c r="K56" s="135"/>
      <c r="L56" s="136"/>
    </row>
    <row r="57" spans="1:12">
      <c r="A57" s="37" t="s">
        <v>36</v>
      </c>
      <c r="B57" s="82" t="s">
        <v>45</v>
      </c>
      <c r="C57" s="82"/>
      <c r="D57" s="82"/>
      <c r="E57" s="83"/>
      <c r="F57" s="87" t="s">
        <v>97</v>
      </c>
      <c r="G57" s="88"/>
      <c r="H57" s="89"/>
      <c r="I57" s="134" t="s">
        <v>98</v>
      </c>
      <c r="J57" s="135"/>
      <c r="K57" s="135"/>
      <c r="L57" s="136"/>
    </row>
    <row r="58" spans="1:12" ht="15.75" thickBot="1">
      <c r="A58" s="52" t="s">
        <v>37</v>
      </c>
      <c r="B58" s="74" t="s">
        <v>46</v>
      </c>
      <c r="C58" s="74"/>
      <c r="D58" s="74"/>
      <c r="E58" s="75"/>
      <c r="F58" s="90" t="s">
        <v>99</v>
      </c>
      <c r="G58" s="91"/>
      <c r="H58" s="92"/>
      <c r="I58" s="131" t="s">
        <v>100</v>
      </c>
      <c r="J58" s="132"/>
      <c r="K58" s="132"/>
      <c r="L58" s="133"/>
    </row>
    <row r="60" spans="1:12">
      <c r="A60" s="27" t="s">
        <v>50</v>
      </c>
      <c r="B60" s="45">
        <v>2014</v>
      </c>
      <c r="C60" s="39" t="s">
        <v>51</v>
      </c>
    </row>
    <row r="61" spans="1:12">
      <c r="A61" s="47" t="s">
        <v>74</v>
      </c>
    </row>
    <row r="62" spans="1:12">
      <c r="A62" s="47" t="s">
        <v>48</v>
      </c>
      <c r="F62" s="32">
        <f>H81</f>
        <v>5.8245770683038049</v>
      </c>
      <c r="G62" s="39" t="s">
        <v>49</v>
      </c>
    </row>
    <row r="63" spans="1:12">
      <c r="A63" s="47" t="s">
        <v>75</v>
      </c>
    </row>
    <row r="64" spans="1:12">
      <c r="A64" s="47" t="s">
        <v>76</v>
      </c>
    </row>
    <row r="65" spans="1:12">
      <c r="A65" s="47" t="s">
        <v>77</v>
      </c>
    </row>
    <row r="66" spans="1:12">
      <c r="A66" s="47" t="s">
        <v>78</v>
      </c>
    </row>
    <row r="67" spans="1:1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>
      <c r="A68" s="47" t="s">
        <v>52</v>
      </c>
      <c r="B68" s="45">
        <f>I4+1</f>
        <v>2015</v>
      </c>
      <c r="C68" s="39" t="s">
        <v>53</v>
      </c>
    </row>
    <row r="69" spans="1:12">
      <c r="A69" s="47" t="s">
        <v>54</v>
      </c>
    </row>
    <row r="70" spans="1:12">
      <c r="A70" s="47" t="s">
        <v>79</v>
      </c>
      <c r="J70" s="35">
        <v>10000</v>
      </c>
      <c r="K70" s="39" t="s">
        <v>10</v>
      </c>
    </row>
    <row r="71" spans="1:12">
      <c r="A71" s="47" t="s">
        <v>80</v>
      </c>
      <c r="J71" s="35">
        <v>1000</v>
      </c>
      <c r="K71" s="39" t="s">
        <v>10</v>
      </c>
    </row>
    <row r="72" spans="1:12">
      <c r="A72" s="64" t="s">
        <v>81</v>
      </c>
      <c r="B72" s="64"/>
      <c r="C72" s="64"/>
      <c r="D72" s="64"/>
      <c r="E72" s="64"/>
      <c r="J72" s="35">
        <v>8000</v>
      </c>
      <c r="K72" s="39" t="s">
        <v>10</v>
      </c>
    </row>
    <row r="73" spans="1:12">
      <c r="A73" s="47" t="s">
        <v>82</v>
      </c>
      <c r="J73" s="35">
        <v>500</v>
      </c>
      <c r="K73" s="39" t="s">
        <v>10</v>
      </c>
    </row>
    <row r="74" spans="1:12">
      <c r="A74" s="47" t="s">
        <v>83</v>
      </c>
      <c r="J74" s="35">
        <v>5000</v>
      </c>
      <c r="K74" s="39" t="s">
        <v>10</v>
      </c>
    </row>
    <row r="75" spans="1:12">
      <c r="A75" s="47" t="s">
        <v>84</v>
      </c>
      <c r="J75" s="35">
        <v>5000</v>
      </c>
      <c r="K75" s="39" t="s">
        <v>10</v>
      </c>
    </row>
    <row r="76" spans="1:12">
      <c r="A76" s="47" t="s">
        <v>85</v>
      </c>
      <c r="J76" s="35">
        <v>20000</v>
      </c>
      <c r="K76" s="39" t="s">
        <v>10</v>
      </c>
    </row>
    <row r="77" spans="1:12">
      <c r="A77" s="47" t="s">
        <v>86</v>
      </c>
      <c r="J77" s="35">
        <v>3000</v>
      </c>
      <c r="K77" s="39" t="s">
        <v>10</v>
      </c>
    </row>
    <row r="78" spans="1:12">
      <c r="A78" s="47" t="s">
        <v>87</v>
      </c>
      <c r="J78" s="35">
        <v>5000</v>
      </c>
      <c r="K78" s="39" t="s">
        <v>10</v>
      </c>
    </row>
    <row r="79" spans="1:12">
      <c r="A79" s="28" t="s">
        <v>55</v>
      </c>
      <c r="J79" s="36">
        <f>SUM(J70:J78)</f>
        <v>57500</v>
      </c>
      <c r="K79" s="29" t="s">
        <v>56</v>
      </c>
    </row>
    <row r="80" spans="1:12">
      <c r="A80" s="47" t="s">
        <v>57</v>
      </c>
      <c r="H80" s="45">
        <f>I4</f>
        <v>2014</v>
      </c>
      <c r="I80" s="39" t="s">
        <v>65</v>
      </c>
      <c r="K80" s="6">
        <f>G49</f>
        <v>22194.193279359984</v>
      </c>
    </row>
    <row r="81" spans="1:12">
      <c r="A81" s="47" t="s">
        <v>58</v>
      </c>
      <c r="C81" s="22">
        <f>J79+K80</f>
        <v>79694.193279359984</v>
      </c>
      <c r="D81" s="45" t="s">
        <v>59</v>
      </c>
      <c r="E81" s="30">
        <f>I4+1</f>
        <v>2015</v>
      </c>
      <c r="F81" s="39" t="s">
        <v>61</v>
      </c>
      <c r="H81" s="7">
        <f>C81/(E6*12)</f>
        <v>5.8245770683038049</v>
      </c>
      <c r="I81" s="39" t="s">
        <v>62</v>
      </c>
    </row>
    <row r="83" spans="1:12">
      <c r="B83" s="39" t="s">
        <v>63</v>
      </c>
    </row>
    <row r="84" spans="1:12">
      <c r="B84" s="39" t="s">
        <v>39</v>
      </c>
      <c r="I84" s="39" t="s">
        <v>64</v>
      </c>
    </row>
    <row r="85" spans="1:12">
      <c r="L85" s="33" t="s">
        <v>73</v>
      </c>
    </row>
    <row r="86" spans="1:1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</row>
    <row r="94" spans="1:12">
      <c r="L94" s="33"/>
    </row>
  </sheetData>
  <mergeCells count="80">
    <mergeCell ref="B52:E52"/>
    <mergeCell ref="F52:H52"/>
    <mergeCell ref="I52:L52"/>
    <mergeCell ref="B41:H41"/>
    <mergeCell ref="K41:L41"/>
    <mergeCell ref="B51:E51"/>
    <mergeCell ref="F51:H51"/>
    <mergeCell ref="I51:L51"/>
    <mergeCell ref="B42:H42"/>
    <mergeCell ref="K42:L42"/>
    <mergeCell ref="K46:L46"/>
    <mergeCell ref="K47:L47"/>
    <mergeCell ref="B53:E53"/>
    <mergeCell ref="F53:H53"/>
    <mergeCell ref="I53:L53"/>
    <mergeCell ref="B54:E54"/>
    <mergeCell ref="F54:H54"/>
    <mergeCell ref="I54:L54"/>
    <mergeCell ref="B32:H32"/>
    <mergeCell ref="B37:H37"/>
    <mergeCell ref="K37:L37"/>
    <mergeCell ref="B38:H38"/>
    <mergeCell ref="K38:L38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58:E58"/>
    <mergeCell ref="F58:H58"/>
    <mergeCell ref="I58:L58"/>
    <mergeCell ref="B55:E55"/>
    <mergeCell ref="F55:H55"/>
    <mergeCell ref="I55:L55"/>
    <mergeCell ref="B56:E56"/>
    <mergeCell ref="F56:H56"/>
    <mergeCell ref="I56:L56"/>
    <mergeCell ref="B57:E57"/>
    <mergeCell ref="F57:H57"/>
    <mergeCell ref="I57:L57"/>
    <mergeCell ref="K32:L32"/>
    <mergeCell ref="B44:H44"/>
    <mergeCell ref="K44:L44"/>
    <mergeCell ref="B45:H45"/>
    <mergeCell ref="K45:L45"/>
    <mergeCell ref="K43:L43"/>
    <mergeCell ref="B36:H36"/>
    <mergeCell ref="K36:L36"/>
    <mergeCell ref="B35:H35"/>
    <mergeCell ref="K35:L35"/>
    <mergeCell ref="B40:H40"/>
    <mergeCell ref="K40:L40"/>
    <mergeCell ref="B39:H39"/>
    <mergeCell ref="K39:L39"/>
    <mergeCell ref="B27:H27"/>
    <mergeCell ref="K27:L27"/>
    <mergeCell ref="B28:H28"/>
    <mergeCell ref="K28:L28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20:B20"/>
    <mergeCell ref="B21:H21"/>
    <mergeCell ref="K21:L21"/>
    <mergeCell ref="E4:H4"/>
  </mergeCells>
  <pageMargins left="0.16" right="0.11" top="0.23" bottom="0.75" header="0.16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2015-03-27T12:30:24Z</dcterms:modified>
</cp:coreProperties>
</file>