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20" i="3"/>
  <c r="K41" l="1"/>
  <c r="K40"/>
  <c r="K39" l="1"/>
  <c r="K38"/>
  <c r="K36"/>
  <c r="K35" l="1"/>
  <c r="K34"/>
  <c r="K33" l="1"/>
  <c r="K32" l="1"/>
  <c r="K31" l="1"/>
  <c r="K30"/>
  <c r="K27" l="1"/>
  <c r="K26"/>
  <c r="K43" l="1"/>
  <c r="K29"/>
  <c r="K44" l="1"/>
  <c r="K45" s="1"/>
  <c r="K46" s="1"/>
  <c r="E76" l="1"/>
  <c r="H75"/>
  <c r="J74"/>
  <c r="B66"/>
  <c r="B59"/>
  <c r="B49"/>
  <c r="D48"/>
  <c r="G18"/>
  <c r="G17"/>
  <c r="G16"/>
  <c r="G15"/>
  <c r="G7"/>
  <c r="I7" s="1"/>
  <c r="A21" s="1"/>
  <c r="B6"/>
  <c r="J14" l="1"/>
  <c r="G48" l="1"/>
  <c r="K75" l="1"/>
  <c r="C76" s="1"/>
  <c r="H76" s="1"/>
  <c r="F61" s="1"/>
</calcChain>
</file>

<file path=xl/sharedStrings.xml><?xml version="1.0" encoding="utf-8"?>
<sst xmlns="http://schemas.openxmlformats.org/spreadsheetml/2006/main" count="176" uniqueCount="139">
  <si>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</si>
  <si>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</si>
  <si>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</si>
  <si>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</si>
  <si>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</si>
  <si>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</si>
  <si>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</si>
  <si>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</si>
  <si>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</si>
  <si>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</si>
  <si>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</si>
  <si>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</si>
  <si>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</si>
  <si>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</si>
  <si>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</si>
  <si>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</si>
  <si>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</si>
  <si>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</si>
  <si>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</si>
  <si>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</si>
  <si>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</si>
  <si>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</si>
  <si>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</si>
  <si>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</si>
  <si>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</si>
  <si>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</si>
  <si>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</si>
  <si>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</si>
  <si>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</si>
  <si>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</si>
  <si>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</si>
  <si>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</si>
  <si>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</si>
  <si>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</si>
  <si>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</si>
  <si>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</si>
  <si>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</si>
  <si>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</si>
  <si>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</si>
  <si>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</si>
  <si>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</si>
  <si>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</si>
  <si>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</si>
  <si>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</si>
  <si>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</si>
  <si>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</si>
  <si>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</si>
  <si>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</si>
  <si>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</si>
  <si>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</si>
  <si>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</si>
  <si>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</si>
  <si>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</si>
  <si>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</si>
  <si>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</si>
  <si>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</si>
  <si>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</si>
  <si>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</si>
  <si>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</si>
  <si>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</si>
  <si>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</si>
  <si>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</si>
  <si>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</si>
  <si>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</si>
  <si>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</si>
  <si>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</si>
  <si>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</si>
  <si>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</si>
  <si>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</si>
  <si>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</si>
  <si>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</si>
  <si>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t xml:space="preserve">  -  передача наружных инженерных сетей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</si>
  <si>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</si>
  <si>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</si>
  <si>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</si>
  <si>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</si>
  <si>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</si>
  <si>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</si>
  <si>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</si>
  <si>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</si>
  <si>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>Перерасход (+) или экономия (-) средств в 2013 году.</t>
  </si>
  <si>
    <t xml:space="preserve">Уборка снега </t>
  </si>
  <si>
    <t xml:space="preserve">  -  вывоз снега с придомовой территории</t>
  </si>
  <si>
    <t xml:space="preserve">  -  чистка кровли от снега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</si>
  <si>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</si>
  <si>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</si>
  <si>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</si>
  <si>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</si>
  <si>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</si>
  <si>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</si>
  <si>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</si>
  <si>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</si>
  <si>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</si>
  <si>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</si>
  <si>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</si>
  <si>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</si>
  <si>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</si>
  <si>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мес.</t>
  </si>
  <si>
    <r>
      <t>м</t>
    </r>
    <r>
      <rPr>
        <sz val="11"/>
        <rFont val="Calibri"/>
        <family val="2"/>
        <charset val="204"/>
      </rPr>
      <t>²</t>
    </r>
  </si>
  <si>
    <t>м/час</t>
  </si>
  <si>
    <t>Генеральная уборка подъезда в апреле.</t>
  </si>
  <si>
    <t>Всего в 2014году:</t>
  </si>
  <si>
    <t>ИТОГО за 2014год:</t>
  </si>
  <si>
    <t>ИТОГО на 31.12.2014г:</t>
  </si>
  <si>
    <t>Тех. обслуживание наружного видеонаблюдения (11,71 %).</t>
  </si>
  <si>
    <t>Уборка и вывоз снега с придомовой территории в январе (4,11%)</t>
  </si>
  <si>
    <t>Уборка и вывоз снега с придомовой территории в марте (3,09%)</t>
  </si>
  <si>
    <t>Нанесение трафарета на мусорные баки (3,09%)</t>
  </si>
  <si>
    <t>Покраска мусорных баков (3,09%)</t>
  </si>
  <si>
    <t>Монтаж дополнительного датчика охранной сигнализации ИТП (24,95)</t>
  </si>
  <si>
    <t>Монтаж доски объявления при в ходе в подъезд.</t>
  </si>
  <si>
    <t>раб.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</si>
  <si>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</si>
  <si>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</si>
  <si>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</si>
  <si>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в октябре.</t>
  </si>
  <si>
    <t>м ²</t>
  </si>
  <si>
    <t>м</t>
  </si>
  <si>
    <t>Замена питающих кабелей на электродвигатели насосов КНС (2,26%).</t>
  </si>
  <si>
    <t>Регистрация видеонаблюдения(2,26%).</t>
  </si>
  <si>
    <t>Замена манометров в ИТП (24,95%)</t>
  </si>
  <si>
    <t>Замена термометров в ИТП (24,95%)</t>
  </si>
  <si>
    <t>Установка новогодней елки (2,26 %)</t>
  </si>
  <si>
    <t xml:space="preserve">111 ( </t>
  </si>
  <si>
    <t>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</si>
  <si>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</si>
  <si>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</si>
  <si>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</si>
  <si>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</si>
  <si>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</si>
  <si>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</si>
  <si>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10 -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</si>
  <si>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14 -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</si>
  <si>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17 -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</si>
  <si>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30 - </t>
    </r>
  </si>
  <si>
    <t xml:space="preserve"> - </t>
  </si>
  <si>
    <t xml:space="preserve"> - содержание общего имущества -   11,20   рубля с кв.метра общей площади в месяц;</t>
  </si>
  <si>
    <t>Накладные расходы (14%)</t>
  </si>
  <si>
    <t>Предъявлен на рассмотрение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</si>
</sst>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Font="1" applyBorder="1" applyAlignment="1"/>
    <xf numFmtId="0" fontId="0" fillId="0" borderId="0" xfId="0" applyFill="1" applyBorder="1" applyAlignment="1">
      <alignment horizontal="left"/>
    </xf>
    <xf numFmtId="4" fontId="0" fillId="0" borderId="9" xfId="0" applyNumberFormat="1" applyBorder="1" applyAlignme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Font="1" applyBorder="1" applyAlignment="1"/>
    <xf numFmtId="0" fontId="10" fillId="0" borderId="0" xfId="0" applyFont="1" applyFill="1"/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/>
    <xf numFmtId="4" fontId="3" fillId="0" borderId="0" xfId="0" applyNumberFormat="1" applyFont="1" applyFill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13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3" xfId="0" applyFill="1" applyBorder="1"/>
    <xf numFmtId="49" fontId="0" fillId="0" borderId="0" xfId="0" applyNumberFormat="1" applyFill="1"/>
    <xf numFmtId="4" fontId="1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zoomScale="80" zoomScaleNormal="80" workbookViewId="0">
      <pane xSplit="12" ySplit="2" topLeftCell="M3" activePane="bottomRight" state="frozen"/>
      <selection pane="topRight" activeCell="M1" sqref="M1"/>
      <selection pane="bottomLeft" activeCell="A2" sqref="A2"/>
      <selection pane="bottomRight" activeCell="Q68" sqref="Q68"/>
    </sheetView>
  </sheetViews>
  <sheetFormatPr defaultRowHeight="15"/>
  <cols>
    <col min="1" max="1" width="6.85546875" customWidth="1"/>
    <col min="2" max="2" width="9.85546875" customWidth="1"/>
    <col min="3" max="3" width="11.85546875" customWidth="1"/>
    <col min="4" max="4" width="6.85546875" customWidth="1"/>
    <col min="6" max="6" width="9.5703125" customWidth="1"/>
    <col min="7" max="7" width="13.28515625" customWidth="1"/>
    <col min="8" max="8" width="9" customWidth="1"/>
    <col min="10" max="10" width="12.28515625" style="31" bestFit="1" customWidth="1"/>
    <col min="11" max="11" width="12.42578125" customWidth="1"/>
    <col min="12" max="12" width="4.28515625" customWidth="1"/>
  </cols>
  <sheetData>
    <row r="1" spans="1:12" ht="33" customHeight="1">
      <c r="J1" s="141" t="s">
        <v>138</v>
      </c>
      <c r="K1" s="141"/>
      <c r="L1" s="140"/>
    </row>
    <row r="2" spans="1:12" ht="18.7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8.7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18.75">
      <c r="A4" s="1"/>
      <c r="B4" s="2"/>
      <c r="C4" s="4" t="s">
        <v>2</v>
      </c>
      <c r="D4" s="33">
        <v>108</v>
      </c>
      <c r="E4" s="131" t="s">
        <v>77</v>
      </c>
      <c r="F4" s="131"/>
      <c r="G4" s="131"/>
      <c r="H4" s="131"/>
      <c r="I4" s="33">
        <v>2014</v>
      </c>
      <c r="J4" s="142" t="s">
        <v>22</v>
      </c>
    </row>
    <row r="6" spans="1:12" ht="15.75">
      <c r="A6" s="3" t="s">
        <v>27</v>
      </c>
      <c r="B6" s="38">
        <f>I4</f>
        <v>2014</v>
      </c>
      <c r="C6" t="s">
        <v>28</v>
      </c>
      <c r="D6" s="54" t="s">
        <v>123</v>
      </c>
      <c r="E6" s="55">
        <v>1134.3</v>
      </c>
      <c r="F6" t="s">
        <v>63</v>
      </c>
    </row>
    <row r="7" spans="1:12" ht="15.75">
      <c r="A7" s="132">
        <v>659462.41</v>
      </c>
      <c r="B7" s="132"/>
      <c r="C7" s="5" t="s">
        <v>3</v>
      </c>
      <c r="G7" s="8">
        <f>A7-J8</f>
        <v>395835.82</v>
      </c>
      <c r="H7" s="54" t="s">
        <v>124</v>
      </c>
      <c r="I7" s="7">
        <f>(G7/A7)*100</f>
        <v>60.024015622057966</v>
      </c>
      <c r="J7" s="31" t="s">
        <v>4</v>
      </c>
    </row>
    <row r="8" spans="1:12" ht="15.75">
      <c r="A8" t="s">
        <v>76</v>
      </c>
      <c r="J8" s="143">
        <v>263626.59000000003</v>
      </c>
      <c r="K8" t="s">
        <v>5</v>
      </c>
    </row>
    <row r="9" spans="1:12">
      <c r="A9" t="s">
        <v>75</v>
      </c>
    </row>
    <row r="10" spans="1:12">
      <c r="A10" t="s">
        <v>125</v>
      </c>
      <c r="B10" s="20">
        <v>23872.94</v>
      </c>
      <c r="C10" t="s">
        <v>10</v>
      </c>
      <c r="E10" s="28" t="s">
        <v>129</v>
      </c>
      <c r="F10" s="20">
        <v>14825.41</v>
      </c>
      <c r="G10" t="s">
        <v>10</v>
      </c>
      <c r="I10" s="28" t="s">
        <v>70</v>
      </c>
      <c r="J10" s="30">
        <v>20402.09</v>
      </c>
      <c r="K10" t="s">
        <v>10</v>
      </c>
    </row>
    <row r="11" spans="1:12">
      <c r="A11" t="s">
        <v>126</v>
      </c>
      <c r="B11" s="20">
        <v>28159.68</v>
      </c>
      <c r="C11" t="s">
        <v>10</v>
      </c>
      <c r="E11" s="28" t="s">
        <v>130</v>
      </c>
      <c r="F11" s="20">
        <v>15220.48</v>
      </c>
      <c r="G11" t="s">
        <v>10</v>
      </c>
      <c r="I11" s="28" t="s">
        <v>133</v>
      </c>
      <c r="J11" s="30">
        <v>14174.83</v>
      </c>
      <c r="K11" t="s">
        <v>10</v>
      </c>
    </row>
    <row r="12" spans="1:12">
      <c r="A12" t="s">
        <v>127</v>
      </c>
      <c r="B12" s="20">
        <v>15068.67</v>
      </c>
      <c r="C12" t="s">
        <v>10</v>
      </c>
      <c r="E12" s="52" t="s">
        <v>131</v>
      </c>
      <c r="F12" s="20">
        <v>11141.13</v>
      </c>
      <c r="G12" t="s">
        <v>10</v>
      </c>
      <c r="I12" s="36" t="s">
        <v>79</v>
      </c>
      <c r="J12" s="30">
        <v>20102.79</v>
      </c>
      <c r="K12" t="s">
        <v>10</v>
      </c>
    </row>
    <row r="13" spans="1:12">
      <c r="A13" t="s">
        <v>128</v>
      </c>
      <c r="B13" s="20">
        <v>14520.48</v>
      </c>
      <c r="C13" t="s">
        <v>10</v>
      </c>
      <c r="E13" s="52" t="s">
        <v>132</v>
      </c>
      <c r="F13" s="20">
        <v>21150.74</v>
      </c>
      <c r="G13" t="s">
        <v>10</v>
      </c>
      <c r="I13" s="52" t="s">
        <v>134</v>
      </c>
      <c r="J13" s="30">
        <v>18940.03</v>
      </c>
      <c r="K13" t="s">
        <v>10</v>
      </c>
    </row>
    <row r="14" spans="1:12" ht="15.75">
      <c r="A14" t="s">
        <v>30</v>
      </c>
      <c r="J14" s="30">
        <f>G15+G16+G17+G18</f>
        <v>263626.59000000003</v>
      </c>
      <c r="K14" s="22" t="s">
        <v>31</v>
      </c>
    </row>
    <row r="15" spans="1:12">
      <c r="A15" s="9" t="s">
        <v>6</v>
      </c>
      <c r="B15" t="s">
        <v>7</v>
      </c>
      <c r="G15" s="6">
        <f>(J8*43.5/100)</f>
        <v>114677.56665000001</v>
      </c>
      <c r="H15" t="s">
        <v>10</v>
      </c>
    </row>
    <row r="16" spans="1:12">
      <c r="A16" s="9" t="s">
        <v>6</v>
      </c>
      <c r="B16" t="s">
        <v>8</v>
      </c>
      <c r="G16" s="6">
        <f>(J8*36.6/100)</f>
        <v>96487.331940000018</v>
      </c>
      <c r="H16" t="s">
        <v>10</v>
      </c>
    </row>
    <row r="17" spans="1:12">
      <c r="A17" s="9" t="s">
        <v>6</v>
      </c>
      <c r="B17" t="s">
        <v>9</v>
      </c>
      <c r="G17" s="6">
        <f>(J8*12.5/100)</f>
        <v>32953.323750000003</v>
      </c>
      <c r="H17" t="s">
        <v>10</v>
      </c>
      <c r="K17" s="5"/>
      <c r="L17" s="13"/>
    </row>
    <row r="18" spans="1:12">
      <c r="A18" s="9" t="s">
        <v>6</v>
      </c>
      <c r="B18" t="s">
        <v>14</v>
      </c>
      <c r="G18" s="6">
        <f>(J8*7.4/100)</f>
        <v>19508.367660000004</v>
      </c>
      <c r="H18" t="s">
        <v>10</v>
      </c>
    </row>
    <row r="19" spans="1:12">
      <c r="G19" s="21"/>
    </row>
    <row r="20" spans="1:12">
      <c r="A20" s="10" t="s">
        <v>11</v>
      </c>
      <c r="G20" s="6">
        <f>E6*5.45*12</f>
        <v>74183.22</v>
      </c>
      <c r="H20" t="s">
        <v>12</v>
      </c>
    </row>
    <row r="21" spans="1:12" ht="15.75" thickBot="1">
      <c r="A21" s="133">
        <f>G20*I7/100</f>
        <v>44527.747561745637</v>
      </c>
      <c r="B21" s="133"/>
      <c r="C21" t="s">
        <v>69</v>
      </c>
    </row>
    <row r="22" spans="1:12">
      <c r="A22" s="11" t="s">
        <v>2</v>
      </c>
      <c r="B22" s="134" t="s">
        <v>20</v>
      </c>
      <c r="C22" s="135"/>
      <c r="D22" s="135"/>
      <c r="E22" s="135"/>
      <c r="F22" s="135"/>
      <c r="G22" s="135"/>
      <c r="H22" s="136"/>
      <c r="I22" s="11" t="s">
        <v>18</v>
      </c>
      <c r="J22" s="144" t="s">
        <v>17</v>
      </c>
      <c r="K22" s="134" t="s">
        <v>15</v>
      </c>
      <c r="L22" s="136"/>
    </row>
    <row r="23" spans="1:12" ht="15.75" thickBot="1">
      <c r="A23" s="12" t="s">
        <v>13</v>
      </c>
      <c r="B23" s="77"/>
      <c r="C23" s="78"/>
      <c r="D23" s="78"/>
      <c r="E23" s="78"/>
      <c r="F23" s="78"/>
      <c r="G23" s="78"/>
      <c r="H23" s="79"/>
      <c r="I23" s="12" t="s">
        <v>19</v>
      </c>
      <c r="J23" s="145"/>
      <c r="K23" s="80" t="s">
        <v>16</v>
      </c>
      <c r="L23" s="81"/>
    </row>
    <row r="24" spans="1:12" ht="15.75" thickBot="1">
      <c r="A24" s="43"/>
      <c r="B24" s="82" t="s">
        <v>80</v>
      </c>
      <c r="C24" s="83"/>
      <c r="D24" s="83"/>
      <c r="E24" s="83"/>
      <c r="F24" s="83"/>
      <c r="G24" s="83"/>
      <c r="H24" s="84"/>
      <c r="I24" s="43"/>
      <c r="J24" s="146"/>
      <c r="K24" s="127">
        <v>10979.93</v>
      </c>
      <c r="L24" s="128"/>
    </row>
    <row r="25" spans="1:12">
      <c r="A25" s="15">
        <v>1</v>
      </c>
      <c r="B25" s="129" t="s">
        <v>81</v>
      </c>
      <c r="C25" s="130"/>
      <c r="D25" s="130"/>
      <c r="E25" s="130"/>
      <c r="F25" s="130"/>
      <c r="G25" s="130"/>
      <c r="H25" s="72"/>
      <c r="I25" s="15" t="s">
        <v>96</v>
      </c>
      <c r="J25" s="57"/>
      <c r="K25" s="73">
        <v>4500</v>
      </c>
      <c r="L25" s="76"/>
    </row>
    <row r="26" spans="1:12">
      <c r="A26" s="47">
        <v>2</v>
      </c>
      <c r="B26" s="123" t="s">
        <v>105</v>
      </c>
      <c r="C26" s="75"/>
      <c r="D26" s="75"/>
      <c r="E26" s="75"/>
      <c r="F26" s="75"/>
      <c r="G26" s="75"/>
      <c r="H26" s="75"/>
      <c r="I26" s="45" t="s">
        <v>99</v>
      </c>
      <c r="J26" s="147">
        <v>22</v>
      </c>
      <c r="K26" s="137">
        <f>103300*0.0411</f>
        <v>4245.63</v>
      </c>
      <c r="L26" s="138"/>
    </row>
    <row r="27" spans="1:12">
      <c r="A27" s="47">
        <v>3</v>
      </c>
      <c r="B27" s="123" t="s">
        <v>106</v>
      </c>
      <c r="C27" s="75"/>
      <c r="D27" s="75"/>
      <c r="E27" s="75"/>
      <c r="F27" s="75"/>
      <c r="G27" s="75"/>
      <c r="H27" s="75"/>
      <c r="I27" s="45" t="s">
        <v>99</v>
      </c>
      <c r="J27" s="147">
        <v>7</v>
      </c>
      <c r="K27" s="137">
        <f>22050*0.0309</f>
        <v>681.34500000000003</v>
      </c>
      <c r="L27" s="138"/>
    </row>
    <row r="28" spans="1:12">
      <c r="A28" s="47">
        <v>4</v>
      </c>
      <c r="B28" s="61" t="s">
        <v>100</v>
      </c>
      <c r="C28" s="62"/>
      <c r="D28" s="62"/>
      <c r="E28" s="62"/>
      <c r="F28" s="62"/>
      <c r="G28" s="62"/>
      <c r="H28" s="60"/>
      <c r="I28" s="44" t="s">
        <v>98</v>
      </c>
      <c r="J28" s="56">
        <v>355.6</v>
      </c>
      <c r="K28" s="73">
        <v>1000</v>
      </c>
      <c r="L28" s="76"/>
    </row>
    <row r="29" spans="1:12">
      <c r="A29" s="47">
        <v>5</v>
      </c>
      <c r="B29" s="61" t="s">
        <v>104</v>
      </c>
      <c r="C29" s="62"/>
      <c r="D29" s="62"/>
      <c r="E29" s="62"/>
      <c r="F29" s="62"/>
      <c r="G29" s="62"/>
      <c r="H29" s="60"/>
      <c r="I29" s="46" t="s">
        <v>97</v>
      </c>
      <c r="J29" s="44">
        <v>12</v>
      </c>
      <c r="K29" s="63">
        <f>2000*8*0.1171</f>
        <v>1873.6</v>
      </c>
      <c r="L29" s="64"/>
    </row>
    <row r="30" spans="1:12">
      <c r="A30" s="47">
        <v>6</v>
      </c>
      <c r="B30" s="70" t="s">
        <v>107</v>
      </c>
      <c r="C30" s="71"/>
      <c r="D30" s="71"/>
      <c r="E30" s="71"/>
      <c r="F30" s="71"/>
      <c r="G30" s="71"/>
      <c r="H30" s="72"/>
      <c r="I30" s="45" t="s">
        <v>78</v>
      </c>
      <c r="J30" s="147">
        <v>26</v>
      </c>
      <c r="K30" s="139">
        <f>346.67*0.0309</f>
        <v>10.712103000000001</v>
      </c>
      <c r="L30" s="74"/>
    </row>
    <row r="31" spans="1:12">
      <c r="A31" s="47">
        <v>7</v>
      </c>
      <c r="B31" s="70" t="s">
        <v>108</v>
      </c>
      <c r="C31" s="71"/>
      <c r="D31" s="71"/>
      <c r="E31" s="71"/>
      <c r="F31" s="71"/>
      <c r="G31" s="71"/>
      <c r="H31" s="72"/>
      <c r="I31" s="45" t="s">
        <v>78</v>
      </c>
      <c r="J31" s="147">
        <v>21</v>
      </c>
      <c r="K31" s="73">
        <f>1041.6*0.0309</f>
        <v>32.18544</v>
      </c>
      <c r="L31" s="74"/>
    </row>
    <row r="32" spans="1:12">
      <c r="A32" s="47">
        <v>8</v>
      </c>
      <c r="B32" s="70" t="s">
        <v>109</v>
      </c>
      <c r="C32" s="130"/>
      <c r="D32" s="130"/>
      <c r="E32" s="130"/>
      <c r="F32" s="130"/>
      <c r="G32" s="130"/>
      <c r="H32" s="72"/>
      <c r="I32" s="15" t="s">
        <v>78</v>
      </c>
      <c r="J32" s="32">
        <v>1</v>
      </c>
      <c r="K32" s="73">
        <f>1785*0.2495</f>
        <v>445.35750000000002</v>
      </c>
      <c r="L32" s="76"/>
    </row>
    <row r="33" spans="1:12">
      <c r="A33" s="47">
        <v>9</v>
      </c>
      <c r="B33" s="70" t="s">
        <v>110</v>
      </c>
      <c r="C33" s="71"/>
      <c r="D33" s="71"/>
      <c r="E33" s="71"/>
      <c r="F33" s="71"/>
      <c r="G33" s="71"/>
      <c r="H33" s="72"/>
      <c r="I33" s="15" t="s">
        <v>78</v>
      </c>
      <c r="J33" s="32">
        <v>1</v>
      </c>
      <c r="K33" s="73">
        <f>8.53+411.25</f>
        <v>419.78</v>
      </c>
      <c r="L33" s="76"/>
    </row>
    <row r="34" spans="1:12">
      <c r="A34" s="47">
        <v>10</v>
      </c>
      <c r="B34" s="67" t="s">
        <v>112</v>
      </c>
      <c r="C34" s="75"/>
      <c r="D34" s="75"/>
      <c r="E34" s="75"/>
      <c r="F34" s="75"/>
      <c r="G34" s="75"/>
      <c r="H34" s="75"/>
      <c r="I34" s="15" t="s">
        <v>111</v>
      </c>
      <c r="J34" s="147">
        <v>1</v>
      </c>
      <c r="K34" s="65">
        <f>7154.4*0.0226</f>
        <v>161.68943999999999</v>
      </c>
      <c r="L34" s="66"/>
    </row>
    <row r="35" spans="1:12">
      <c r="A35" s="47">
        <v>11</v>
      </c>
      <c r="B35" s="67" t="s">
        <v>113</v>
      </c>
      <c r="C35" s="68"/>
      <c r="D35" s="68"/>
      <c r="E35" s="68"/>
      <c r="F35" s="68"/>
      <c r="G35" s="68"/>
      <c r="H35" s="69"/>
      <c r="I35" s="15" t="s">
        <v>78</v>
      </c>
      <c r="J35" s="147">
        <v>6</v>
      </c>
      <c r="K35" s="65">
        <f>(2400+3000)*0.0226</f>
        <v>122.03999999999999</v>
      </c>
      <c r="L35" s="66"/>
    </row>
    <row r="36" spans="1:12">
      <c r="A36" s="47">
        <v>12</v>
      </c>
      <c r="B36" s="67" t="s">
        <v>114</v>
      </c>
      <c r="C36" s="68"/>
      <c r="D36" s="68"/>
      <c r="E36" s="68"/>
      <c r="F36" s="68"/>
      <c r="G36" s="68"/>
      <c r="H36" s="69"/>
      <c r="I36" s="15" t="s">
        <v>135</v>
      </c>
      <c r="J36" s="58" t="s">
        <v>135</v>
      </c>
      <c r="K36" s="65">
        <f>2000*0.0226</f>
        <v>45.199999999999996</v>
      </c>
      <c r="L36" s="66"/>
    </row>
    <row r="37" spans="1:12">
      <c r="A37" s="47">
        <v>13</v>
      </c>
      <c r="B37" s="67" t="s">
        <v>115</v>
      </c>
      <c r="C37" s="68"/>
      <c r="D37" s="68"/>
      <c r="E37" s="68"/>
      <c r="F37" s="68"/>
      <c r="G37" s="68"/>
      <c r="H37" s="69"/>
      <c r="I37" s="15" t="s">
        <v>116</v>
      </c>
      <c r="J37" s="147">
        <v>252</v>
      </c>
      <c r="K37" s="65">
        <v>1000</v>
      </c>
      <c r="L37" s="66"/>
    </row>
    <row r="38" spans="1:12">
      <c r="A38" s="47">
        <v>14</v>
      </c>
      <c r="B38" s="123" t="s">
        <v>118</v>
      </c>
      <c r="C38" s="75"/>
      <c r="D38" s="75"/>
      <c r="E38" s="75"/>
      <c r="F38" s="75"/>
      <c r="G38" s="75"/>
      <c r="H38" s="124"/>
      <c r="I38" s="15" t="s">
        <v>117</v>
      </c>
      <c r="J38" s="147">
        <v>47</v>
      </c>
      <c r="K38" s="65">
        <f>(8628+4000)*0.0226</f>
        <v>285.39279999999997</v>
      </c>
      <c r="L38" s="66"/>
    </row>
    <row r="39" spans="1:12">
      <c r="A39" s="47">
        <v>15</v>
      </c>
      <c r="B39" s="67" t="s">
        <v>119</v>
      </c>
      <c r="C39" s="68"/>
      <c r="D39" s="68"/>
      <c r="E39" s="68"/>
      <c r="F39" s="68"/>
      <c r="G39" s="68"/>
      <c r="H39" s="69"/>
      <c r="I39" s="15" t="s">
        <v>78</v>
      </c>
      <c r="J39" s="147">
        <v>1</v>
      </c>
      <c r="K39" s="65">
        <f>17760.7*0.0226</f>
        <v>401.39182</v>
      </c>
      <c r="L39" s="66"/>
    </row>
    <row r="40" spans="1:12">
      <c r="A40" s="47">
        <v>16</v>
      </c>
      <c r="B40" s="123" t="s">
        <v>120</v>
      </c>
      <c r="C40" s="75"/>
      <c r="D40" s="75"/>
      <c r="E40" s="75"/>
      <c r="F40" s="75"/>
      <c r="G40" s="75"/>
      <c r="H40" s="124"/>
      <c r="I40" s="32" t="s">
        <v>78</v>
      </c>
      <c r="J40" s="51">
        <v>2</v>
      </c>
      <c r="K40" s="125">
        <f>380*2*0.2495</f>
        <v>189.62</v>
      </c>
      <c r="L40" s="126"/>
    </row>
    <row r="41" spans="1:12">
      <c r="A41" s="47">
        <v>17</v>
      </c>
      <c r="B41" s="61" t="s">
        <v>121</v>
      </c>
      <c r="C41" s="62"/>
      <c r="D41" s="62"/>
      <c r="E41" s="62"/>
      <c r="F41" s="62"/>
      <c r="G41" s="62"/>
      <c r="H41" s="60"/>
      <c r="I41" s="32" t="s">
        <v>78</v>
      </c>
      <c r="J41" s="51">
        <v>2</v>
      </c>
      <c r="K41" s="125">
        <f>250*2*0.2495</f>
        <v>124.75</v>
      </c>
      <c r="L41" s="126"/>
    </row>
    <row r="42" spans="1:12">
      <c r="A42" s="47">
        <v>18</v>
      </c>
      <c r="B42" s="48" t="s">
        <v>122</v>
      </c>
      <c r="C42" s="49"/>
      <c r="D42" s="49"/>
      <c r="E42" s="49"/>
      <c r="F42" s="49"/>
      <c r="G42" s="49"/>
      <c r="H42" s="50"/>
      <c r="I42" s="15" t="s">
        <v>78</v>
      </c>
      <c r="J42" s="57">
        <v>1</v>
      </c>
      <c r="K42" s="65">
        <v>439.19</v>
      </c>
      <c r="L42" s="66"/>
    </row>
    <row r="43" spans="1:12">
      <c r="A43" s="15"/>
      <c r="B43" s="70" t="s">
        <v>101</v>
      </c>
      <c r="C43" s="71"/>
      <c r="D43" s="71"/>
      <c r="E43" s="71"/>
      <c r="F43" s="71"/>
      <c r="G43" s="71"/>
      <c r="H43" s="71"/>
      <c r="I43" s="15"/>
      <c r="J43" s="58"/>
      <c r="K43" s="121">
        <f>SUM(K25:L42)</f>
        <v>15977.884103000004</v>
      </c>
      <c r="L43" s="122"/>
    </row>
    <row r="44" spans="1:12">
      <c r="A44" s="15"/>
      <c r="B44" s="70" t="s">
        <v>137</v>
      </c>
      <c r="C44" s="71"/>
      <c r="D44" s="71"/>
      <c r="E44" s="71"/>
      <c r="F44" s="71"/>
      <c r="G44" s="71"/>
      <c r="H44" s="71"/>
      <c r="I44" s="15"/>
      <c r="J44" s="58"/>
      <c r="K44" s="73">
        <f>K43*0.14</f>
        <v>2236.9037744200009</v>
      </c>
      <c r="L44" s="76"/>
    </row>
    <row r="45" spans="1:12" ht="15.75" thickBot="1">
      <c r="A45" s="15"/>
      <c r="B45" t="s">
        <v>102</v>
      </c>
      <c r="I45" s="39"/>
      <c r="K45" s="111">
        <f>SUM(K43:L44)</f>
        <v>18214.787877420003</v>
      </c>
      <c r="L45" s="112"/>
    </row>
    <row r="46" spans="1:12" ht="16.5" thickBot="1">
      <c r="A46" s="14"/>
      <c r="B46" s="16" t="s">
        <v>103</v>
      </c>
      <c r="C46" s="17"/>
      <c r="D46" s="17"/>
      <c r="E46" s="17"/>
      <c r="F46" s="17"/>
      <c r="G46" s="17"/>
      <c r="H46" s="18"/>
      <c r="I46" s="14"/>
      <c r="J46" s="148"/>
      <c r="K46" s="113">
        <f>K45+K24</f>
        <v>29194.717877420004</v>
      </c>
      <c r="L46" s="114"/>
    </row>
    <row r="47" spans="1:12">
      <c r="A47" t="s">
        <v>21</v>
      </c>
    </row>
    <row r="48" spans="1:12">
      <c r="A48" t="s">
        <v>23</v>
      </c>
      <c r="D48" s="38">
        <f>I4</f>
        <v>2014</v>
      </c>
      <c r="E48" t="s">
        <v>24</v>
      </c>
      <c r="G48" s="19">
        <f>K46-G20</f>
        <v>-44988.502122580001</v>
      </c>
      <c r="H48" t="s">
        <v>25</v>
      </c>
    </row>
    <row r="49" spans="1:12" ht="15.75" thickBot="1">
      <c r="A49" t="s">
        <v>26</v>
      </c>
      <c r="B49" s="38">
        <f>I4</f>
        <v>2014</v>
      </c>
      <c r="C49" t="s">
        <v>29</v>
      </c>
    </row>
    <row r="50" spans="1:12">
      <c r="A50" s="34" t="s">
        <v>2</v>
      </c>
      <c r="B50" s="115" t="s">
        <v>38</v>
      </c>
      <c r="C50" s="116"/>
      <c r="D50" s="116"/>
      <c r="E50" s="116"/>
      <c r="F50" s="115" t="s">
        <v>39</v>
      </c>
      <c r="G50" s="116"/>
      <c r="H50" s="117"/>
      <c r="I50" s="118" t="s">
        <v>40</v>
      </c>
      <c r="J50" s="119"/>
      <c r="K50" s="119"/>
      <c r="L50" s="120"/>
    </row>
    <row r="51" spans="1:12" ht="15.75" thickBot="1">
      <c r="A51" s="35"/>
      <c r="B51" s="97"/>
      <c r="C51" s="98"/>
      <c r="D51" s="98"/>
      <c r="E51" s="98"/>
      <c r="F51" s="97"/>
      <c r="G51" s="98"/>
      <c r="H51" s="99"/>
      <c r="I51" s="100" t="s">
        <v>84</v>
      </c>
      <c r="J51" s="101"/>
      <c r="K51" s="101"/>
      <c r="L51" s="102"/>
    </row>
    <row r="52" spans="1:12">
      <c r="A52" s="40" t="s">
        <v>32</v>
      </c>
      <c r="B52" s="103" t="s">
        <v>41</v>
      </c>
      <c r="C52" s="103"/>
      <c r="D52" s="103"/>
      <c r="E52" s="104"/>
      <c r="F52" s="105" t="s">
        <v>85</v>
      </c>
      <c r="G52" s="106"/>
      <c r="H52" s="107"/>
      <c r="I52" s="108" t="s">
        <v>86</v>
      </c>
      <c r="J52" s="109"/>
      <c r="K52" s="109"/>
      <c r="L52" s="110"/>
    </row>
    <row r="53" spans="1:12">
      <c r="A53" s="41" t="s">
        <v>33</v>
      </c>
      <c r="B53" s="71" t="s">
        <v>42</v>
      </c>
      <c r="C53" s="71"/>
      <c r="D53" s="71"/>
      <c r="E53" s="72"/>
      <c r="F53" s="91" t="s">
        <v>87</v>
      </c>
      <c r="G53" s="92"/>
      <c r="H53" s="93"/>
      <c r="I53" s="94" t="s">
        <v>47</v>
      </c>
      <c r="J53" s="95"/>
      <c r="K53" s="95"/>
      <c r="L53" s="96"/>
    </row>
    <row r="54" spans="1:12">
      <c r="A54" s="41" t="s">
        <v>34</v>
      </c>
      <c r="B54" s="71" t="s">
        <v>43</v>
      </c>
      <c r="C54" s="71"/>
      <c r="D54" s="71"/>
      <c r="E54" s="72"/>
      <c r="F54" s="91" t="s">
        <v>88</v>
      </c>
      <c r="G54" s="92"/>
      <c r="H54" s="93"/>
      <c r="I54" s="94" t="s">
        <v>89</v>
      </c>
      <c r="J54" s="95"/>
      <c r="K54" s="95"/>
      <c r="L54" s="96"/>
    </row>
    <row r="55" spans="1:12">
      <c r="A55" s="41" t="s">
        <v>35</v>
      </c>
      <c r="B55" s="71" t="s">
        <v>44</v>
      </c>
      <c r="C55" s="71"/>
      <c r="D55" s="71"/>
      <c r="E55" s="72"/>
      <c r="F55" s="91" t="s">
        <v>90</v>
      </c>
      <c r="G55" s="92"/>
      <c r="H55" s="93"/>
      <c r="I55" s="94" t="s">
        <v>91</v>
      </c>
      <c r="J55" s="95"/>
      <c r="K55" s="95"/>
      <c r="L55" s="96"/>
    </row>
    <row r="56" spans="1:12">
      <c r="A56" s="41" t="s">
        <v>36</v>
      </c>
      <c r="B56" s="71" t="s">
        <v>45</v>
      </c>
      <c r="C56" s="71"/>
      <c r="D56" s="71"/>
      <c r="E56" s="72"/>
      <c r="F56" s="91" t="s">
        <v>92</v>
      </c>
      <c r="G56" s="92"/>
      <c r="H56" s="93"/>
      <c r="I56" s="94" t="s">
        <v>93</v>
      </c>
      <c r="J56" s="95"/>
      <c r="K56" s="95"/>
      <c r="L56" s="96"/>
    </row>
    <row r="57" spans="1:12" ht="15.75" thickBot="1">
      <c r="A57" s="42" t="s">
        <v>37</v>
      </c>
      <c r="B57" s="86" t="s">
        <v>46</v>
      </c>
      <c r="C57" s="86"/>
      <c r="D57" s="86"/>
      <c r="E57" s="87"/>
      <c r="F57" s="77" t="s">
        <v>94</v>
      </c>
      <c r="G57" s="78"/>
      <c r="H57" s="79"/>
      <c r="I57" s="88" t="s">
        <v>95</v>
      </c>
      <c r="J57" s="89"/>
      <c r="K57" s="89"/>
      <c r="L57" s="90"/>
    </row>
    <row r="59" spans="1:12">
      <c r="A59" s="24" t="s">
        <v>50</v>
      </c>
      <c r="B59" s="38">
        <f>I4+1</f>
        <v>2015</v>
      </c>
      <c r="C59" t="s">
        <v>51</v>
      </c>
    </row>
    <row r="60" spans="1:12">
      <c r="A60" s="53" t="s">
        <v>136</v>
      </c>
    </row>
    <row r="61" spans="1:12">
      <c r="A61" s="23" t="s">
        <v>48</v>
      </c>
      <c r="F61" s="7">
        <f>H76</f>
        <v>0.91917907354168504</v>
      </c>
      <c r="G61" t="s">
        <v>49</v>
      </c>
    </row>
    <row r="62" spans="1:12">
      <c r="A62" s="37" t="s">
        <v>72</v>
      </c>
      <c r="B62" s="37"/>
      <c r="C62" s="37"/>
      <c r="D62" s="37"/>
      <c r="E62" s="37"/>
      <c r="F62" s="37"/>
      <c r="G62" s="37"/>
      <c r="H62" s="37"/>
      <c r="I62" s="37"/>
      <c r="J62" s="59"/>
      <c r="K62" s="37"/>
      <c r="L62" s="36"/>
    </row>
    <row r="63" spans="1:12">
      <c r="A63" s="85" t="s">
        <v>73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>
      <c r="A64" s="85" t="s">
        <v>74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1">
      <c r="A65" s="37"/>
      <c r="B65" s="29"/>
      <c r="C65" s="29"/>
      <c r="D65" s="29"/>
      <c r="E65" s="29"/>
      <c r="F65" s="29"/>
      <c r="G65" s="29"/>
      <c r="H65" s="29"/>
      <c r="I65" s="29"/>
      <c r="J65" s="149"/>
      <c r="K65" s="29"/>
    </row>
    <row r="66" spans="1:11">
      <c r="A66" s="23" t="s">
        <v>52</v>
      </c>
      <c r="B66" s="38">
        <f>I4+1</f>
        <v>2015</v>
      </c>
      <c r="C66" t="s">
        <v>53</v>
      </c>
    </row>
    <row r="67" spans="1:11">
      <c r="A67" s="23" t="s">
        <v>54</v>
      </c>
    </row>
    <row r="68" spans="1:11">
      <c r="A68" s="23" t="s">
        <v>82</v>
      </c>
      <c r="J68" s="30">
        <v>15000</v>
      </c>
      <c r="K68" t="s">
        <v>10</v>
      </c>
    </row>
    <row r="69" spans="1:11">
      <c r="A69" s="85" t="s">
        <v>83</v>
      </c>
      <c r="B69" s="85"/>
      <c r="C69" s="85"/>
      <c r="D69" s="85"/>
      <c r="E69" s="85"/>
      <c r="J69" s="30">
        <v>10000</v>
      </c>
      <c r="K69" t="s">
        <v>10</v>
      </c>
    </row>
    <row r="70" spans="1:11">
      <c r="A70" s="23" t="s">
        <v>55</v>
      </c>
      <c r="J70" s="30">
        <v>1500</v>
      </c>
      <c r="K70" t="s">
        <v>10</v>
      </c>
    </row>
    <row r="71" spans="1:11">
      <c r="A71" s="23" t="s">
        <v>71</v>
      </c>
      <c r="J71" s="30">
        <v>15000</v>
      </c>
      <c r="K71" t="s">
        <v>10</v>
      </c>
    </row>
    <row r="72" spans="1:11">
      <c r="A72" s="23" t="s">
        <v>56</v>
      </c>
      <c r="J72" s="30">
        <v>8000</v>
      </c>
      <c r="K72" t="s">
        <v>10</v>
      </c>
    </row>
    <row r="73" spans="1:11">
      <c r="A73" s="23" t="s">
        <v>57</v>
      </c>
      <c r="J73" s="30">
        <v>8000</v>
      </c>
      <c r="K73" t="s">
        <v>10</v>
      </c>
    </row>
    <row r="74" spans="1:11">
      <c r="A74" s="25" t="s">
        <v>58</v>
      </c>
      <c r="J74" s="150">
        <f>SUM(J68:J73)</f>
        <v>57500</v>
      </c>
      <c r="K74" s="26" t="s">
        <v>59</v>
      </c>
    </row>
    <row r="75" spans="1:11">
      <c r="A75" s="23" t="s">
        <v>60</v>
      </c>
      <c r="H75" s="38">
        <f>I4</f>
        <v>2014</v>
      </c>
      <c r="I75" t="s">
        <v>68</v>
      </c>
      <c r="K75" s="6">
        <f>G48</f>
        <v>-44988.502122580001</v>
      </c>
    </row>
    <row r="76" spans="1:11">
      <c r="A76" s="23" t="s">
        <v>61</v>
      </c>
      <c r="C76" s="19">
        <f>J74+K75</f>
        <v>12511.497877419999</v>
      </c>
      <c r="D76" s="38" t="s">
        <v>62</v>
      </c>
      <c r="E76" s="27">
        <f>I4+1</f>
        <v>2015</v>
      </c>
      <c r="F76" t="s">
        <v>64</v>
      </c>
      <c r="H76" s="7">
        <f>C76/(E6*12)</f>
        <v>0.91917907354168504</v>
      </c>
      <c r="I76" t="s">
        <v>65</v>
      </c>
    </row>
    <row r="78" spans="1:11">
      <c r="B78" t="s">
        <v>66</v>
      </c>
    </row>
    <row r="79" spans="1:11">
      <c r="B79" t="s">
        <v>39</v>
      </c>
      <c r="I79" t="s">
        <v>67</v>
      </c>
    </row>
  </sheetData>
  <mergeCells count="80">
    <mergeCell ref="J1:K1"/>
    <mergeCell ref="B29:H29"/>
    <mergeCell ref="K29:L29"/>
    <mergeCell ref="B32:H32"/>
    <mergeCell ref="K32:L32"/>
    <mergeCell ref="B30:H30"/>
    <mergeCell ref="K30:L30"/>
    <mergeCell ref="B26:H26"/>
    <mergeCell ref="K26:L26"/>
    <mergeCell ref="B27:H27"/>
    <mergeCell ref="K27:L27"/>
    <mergeCell ref="B28:H28"/>
    <mergeCell ref="K28:L28"/>
    <mergeCell ref="K24:L24"/>
    <mergeCell ref="B25:H25"/>
    <mergeCell ref="K25:L25"/>
    <mergeCell ref="A2:L2"/>
    <mergeCell ref="A3:L3"/>
    <mergeCell ref="A7:B7"/>
    <mergeCell ref="A21:B21"/>
    <mergeCell ref="B22:H22"/>
    <mergeCell ref="K22:L22"/>
    <mergeCell ref="E4:H4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41:H41"/>
    <mergeCell ref="K41:L41"/>
    <mergeCell ref="B44:H44"/>
    <mergeCell ref="K44:L44"/>
    <mergeCell ref="K45:L45"/>
    <mergeCell ref="K46:L46"/>
    <mergeCell ref="B50:E50"/>
    <mergeCell ref="F50:H50"/>
    <mergeCell ref="I50:L50"/>
    <mergeCell ref="B51:E51"/>
    <mergeCell ref="F51:H51"/>
    <mergeCell ref="I51:L51"/>
    <mergeCell ref="B52:E52"/>
    <mergeCell ref="F52:H52"/>
    <mergeCell ref="I52:L52"/>
    <mergeCell ref="B53:E53"/>
    <mergeCell ref="F53:H53"/>
    <mergeCell ref="I53:L53"/>
    <mergeCell ref="B54:E54"/>
    <mergeCell ref="F54:H54"/>
    <mergeCell ref="I54:L54"/>
    <mergeCell ref="B55:E55"/>
    <mergeCell ref="F55:H55"/>
    <mergeCell ref="I55:L55"/>
    <mergeCell ref="B56:E56"/>
    <mergeCell ref="F56:H56"/>
    <mergeCell ref="I56:L56"/>
    <mergeCell ref="A63:L63"/>
    <mergeCell ref="A64:L64"/>
    <mergeCell ref="A69:E69"/>
    <mergeCell ref="B57:E57"/>
    <mergeCell ref="F57:H57"/>
    <mergeCell ref="I57:L57"/>
    <mergeCell ref="K36:L36"/>
    <mergeCell ref="K37:L37"/>
    <mergeCell ref="B35:H35"/>
    <mergeCell ref="K35:L35"/>
    <mergeCell ref="B31:H31"/>
    <mergeCell ref="K31:L31"/>
    <mergeCell ref="B33:H33"/>
    <mergeCell ref="B34:H34"/>
    <mergeCell ref="B36:H36"/>
    <mergeCell ref="B37:H37"/>
    <mergeCell ref="K33:L33"/>
    <mergeCell ref="K34:L34"/>
    <mergeCell ref="B23:H23"/>
    <mergeCell ref="K23:L23"/>
    <mergeCell ref="B24:H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2015-03-27T12:34:27Z</dcterms:modified>
</cp:coreProperties>
</file>