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D47" i="3"/>
  <c r="J80"/>
  <c r="K41" l="1"/>
  <c r="K40" l="1"/>
  <c r="K39" l="1"/>
  <c r="K38"/>
  <c r="K37" l="1"/>
  <c r="K36"/>
  <c r="G19"/>
  <c r="K35" l="1"/>
  <c r="K34"/>
  <c r="K32" l="1"/>
  <c r="K31" l="1"/>
  <c r="K30"/>
  <c r="K29" l="1"/>
  <c r="K28"/>
  <c r="K25" l="1"/>
  <c r="K24"/>
  <c r="K27" l="1"/>
  <c r="K42" s="1"/>
  <c r="K43" l="1"/>
  <c r="K44" s="1"/>
  <c r="K45" s="1"/>
  <c r="G47" s="1"/>
  <c r="K81" s="1"/>
  <c r="C82" s="1"/>
  <c r="B48" l="1"/>
  <c r="G17"/>
  <c r="G16"/>
  <c r="G15"/>
  <c r="G14"/>
  <c r="G7"/>
  <c r="I7" s="1"/>
  <c r="A20" s="1"/>
  <c r="B6"/>
  <c r="B58" l="1"/>
  <c r="B67" s="1"/>
  <c r="E82" s="1"/>
  <c r="H81"/>
  <c r="J13"/>
  <c r="H82" l="1"/>
  <c r="F60" s="1"/>
</calcChain>
</file>

<file path=xl/sharedStrings.xml><?xml version="1.0" encoding="utf-8"?>
<sst xmlns="http://schemas.openxmlformats.org/spreadsheetml/2006/main" count="176" uniqueCount="139">
  <si>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</si>
  <si>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</si>
  <si>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</si>
  <si>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</si>
  <si>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</si>
  <si>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</si>
  <si>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</si>
  <si>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</si>
  <si>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</si>
  <si>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</si>
  <si>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</si>
  <si>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</si>
  <si>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</si>
  <si>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</si>
  <si>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</si>
  <si>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</si>
  <si>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</si>
  <si>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</si>
  <si>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</si>
  <si>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</si>
  <si>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</si>
  <si>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</si>
  <si>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</si>
  <si>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</si>
  <si>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</si>
  <si>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</si>
  <si>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</si>
  <si>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</si>
  <si>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</si>
  <si>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</si>
  <si>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</si>
  <si>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</si>
  <si>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</si>
  <si>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</si>
  <si>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</si>
  <si>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</si>
  <si>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</si>
  <si>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</si>
  <si>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</si>
  <si>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</si>
  <si>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</si>
  <si>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</si>
  <si>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</si>
  <si>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</si>
  <si>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</si>
  <si>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</si>
  <si>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</si>
  <si>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</si>
  <si>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</si>
  <si>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</si>
  <si>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</si>
  <si>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</si>
  <si>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</si>
  <si>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</si>
  <si>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</si>
  <si>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</si>
  <si>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</si>
  <si>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</si>
  <si>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</si>
  <si>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</si>
  <si>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</si>
  <si>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</si>
  <si>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</si>
  <si>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</si>
  <si>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</si>
  <si>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</si>
  <si>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</si>
  <si>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</si>
  <si>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</si>
  <si>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</si>
  <si>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</si>
  <si>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м/час</t>
  </si>
  <si>
    <t>мес.</t>
  </si>
  <si>
    <t xml:space="preserve"> - содержание общего имущества -  11,20 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</si>
  <si>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</si>
  <si>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</si>
  <si>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-  установка новогодней елки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</si>
  <si>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</si>
  <si>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</si>
  <si>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t xml:space="preserve">  113   ( </t>
  </si>
  <si>
    <t>Б 113 (I)</t>
  </si>
  <si>
    <t xml:space="preserve">1. В </t>
  </si>
  <si>
    <t>6.   В</t>
  </si>
  <si>
    <t xml:space="preserve">     Что  с  учетом  перерасхода (+)   или   экономии (-)  средств    в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</si>
  <si>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</si>
  <si>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</si>
  <si>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</si>
  <si>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по дому</t>
  </si>
  <si>
    <t>5.   В</t>
  </si>
  <si>
    <t xml:space="preserve">   рублей     (</t>
  </si>
  <si>
    <t>м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</si>
  <si>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</si>
  <si>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</si>
  <si>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</si>
  <si>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</si>
  <si>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</si>
  <si>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</si>
  <si>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</si>
  <si>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</si>
  <si>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</si>
  <si>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</si>
  <si>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</si>
  <si>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</si>
  <si>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</si>
  <si>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t>Тех. обслуживание охранной сигнализации ИТП (29,97%).</t>
  </si>
  <si>
    <t>Тех. обслуживание наружного видеонаблюдения (7,75%).</t>
  </si>
  <si>
    <t>раб.</t>
  </si>
  <si>
    <t>Генеральная уборка в октябре.</t>
  </si>
  <si>
    <t>м ²</t>
  </si>
  <si>
    <t>Замена питающих кабелей на электродвигатели насосов КНС (1,90%).</t>
  </si>
  <si>
    <t>Регистрация видеонаблюдения(1,90%).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</si>
  <si>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</si>
  <si>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</si>
  <si>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</si>
  <si>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</si>
  <si>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Ремонт теплосчетчика (26,75%).</t>
  </si>
  <si>
    <t>Програмирование ключей в ИТП (26,75%).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</si>
  <si>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</si>
  <si>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</si>
  <si>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</t>
    </r>
  </si>
  <si>
    <t xml:space="preserve"> - </t>
  </si>
  <si>
    <t>Уборка и вывоз снега с придомовой территории в январе (3,45%).</t>
  </si>
  <si>
    <t>Уборка и вывоз снега с придомовой территории в марте (2,60%).</t>
  </si>
  <si>
    <t>Генеральная уборка подъездов в апреле.</t>
  </si>
  <si>
    <t>Нанесение трафарета на мусорные баки (2,60%).</t>
  </si>
  <si>
    <t>Покраска мусорных баков (2,60%).</t>
  </si>
  <si>
    <t>Ремонт бытового помещения (1,90%).</t>
  </si>
  <si>
    <t>Замена трансформатора тока (по предписанию энергосбыта)(1,90%).</t>
  </si>
  <si>
    <t>Чистка КНС (канализационной насосной станции) (1,90%).</t>
  </si>
  <si>
    <t>Замена манометров в ИТП (26.75).</t>
  </si>
  <si>
    <t>Замена термометров в ИТП (26.75).</t>
  </si>
  <si>
    <t>Установка новогодней елки (1,90 %).</t>
  </si>
  <si>
    <t xml:space="preserve">  -  ремонт подъезда </t>
  </si>
  <si>
    <t xml:space="preserve">  -  генеральная уборка подъезда</t>
  </si>
  <si>
    <t xml:space="preserve">  -  тех. обслуживание системы видеонаблюдения</t>
  </si>
  <si>
    <t xml:space="preserve">  - 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</si>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</sst>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0" xfId="0" applyFont="1" applyFill="1"/>
    <xf numFmtId="4" fontId="11" fillId="0" borderId="0" xfId="0" applyNumberFormat="1" applyFont="1" applyFill="1"/>
    <xf numFmtId="0" fontId="8" fillId="0" borderId="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8" fillId="0" borderId="13" xfId="0" applyFont="1" applyFill="1" applyBorder="1" applyAlignment="1"/>
    <xf numFmtId="0" fontId="8" fillId="0" borderId="14" xfId="0" applyFont="1" applyFill="1" applyBorder="1" applyAlignment="1"/>
    <xf numFmtId="4" fontId="8" fillId="0" borderId="13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9" fillId="0" borderId="6" xfId="0" applyNumberFormat="1" applyFont="1" applyFill="1" applyBorder="1" applyAlignment="1"/>
    <xf numFmtId="4" fontId="9" fillId="0" borderId="7" xfId="0" applyNumberFormat="1" applyFont="1" applyFill="1" applyBorder="1" applyAlignment="1"/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4" fontId="11" fillId="0" borderId="6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6" fillId="0" borderId="0" xfId="0" applyNumberFormat="1" applyFont="1" applyFill="1"/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"/>
  <sheetViews>
    <sheetView tabSelected="1" topLeftCell="C64" zoomScale="90" zoomScaleNormal="90" workbookViewId="0">
      <selection activeCell="P14" sqref="P14"/>
    </sheetView>
  </sheetViews>
  <sheetFormatPr defaultRowHeight="15"/>
  <cols>
    <col min="1" max="1" width="4.85546875" customWidth="1"/>
    <col min="2" max="2" width="9.85546875" style="15" customWidth="1"/>
    <col min="3" max="3" width="11.5703125" style="15" customWidth="1"/>
    <col min="4" max="4" width="6.85546875" style="15" customWidth="1"/>
    <col min="5" max="5" width="7.7109375" style="15" customWidth="1"/>
    <col min="6" max="6" width="9.5703125" style="15" customWidth="1"/>
    <col min="7" max="7" width="13" style="15" customWidth="1"/>
    <col min="8" max="8" width="12.5703125" style="15" customWidth="1"/>
    <col min="9" max="9" width="10.7109375" style="15" customWidth="1"/>
    <col min="10" max="10" width="11.7109375" style="15" customWidth="1"/>
    <col min="11" max="11" width="10.5703125" style="15" customWidth="1"/>
    <col min="12" max="12" width="2" style="15" customWidth="1"/>
  </cols>
  <sheetData>
    <row r="1" spans="1:12" ht="24.75" customHeight="1">
      <c r="J1" s="93" t="s">
        <v>138</v>
      </c>
      <c r="K1" s="93"/>
    </row>
    <row r="2" spans="1:12" ht="18.7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.7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8.75">
      <c r="A4" s="1"/>
      <c r="B4" s="2"/>
      <c r="C4" s="94" t="s">
        <v>2</v>
      </c>
      <c r="D4" s="2">
        <v>113</v>
      </c>
      <c r="E4" s="95" t="s">
        <v>69</v>
      </c>
      <c r="F4" s="95"/>
      <c r="G4" s="95"/>
      <c r="H4" s="95"/>
      <c r="I4" s="2">
        <v>2014</v>
      </c>
      <c r="J4" s="96"/>
    </row>
    <row r="6" spans="1:12" ht="15.75">
      <c r="A6" s="3" t="s">
        <v>81</v>
      </c>
      <c r="B6" s="35">
        <f>I4</f>
        <v>2014</v>
      </c>
      <c r="C6" s="15" t="s">
        <v>87</v>
      </c>
      <c r="D6" s="97" t="s">
        <v>79</v>
      </c>
      <c r="E6" s="12">
        <v>952.5</v>
      </c>
      <c r="F6" s="15" t="s">
        <v>57</v>
      </c>
    </row>
    <row r="7" spans="1:12" ht="15.75">
      <c r="A7" s="51">
        <v>701696.41</v>
      </c>
      <c r="B7" s="51"/>
      <c r="C7" s="98" t="s">
        <v>3</v>
      </c>
      <c r="G7" s="99">
        <f>A7-J8</f>
        <v>524227.16000000003</v>
      </c>
      <c r="H7" s="35" t="s">
        <v>89</v>
      </c>
      <c r="I7" s="100">
        <f>(G7/A7)*100</f>
        <v>74.708542402261969</v>
      </c>
      <c r="J7" s="15" t="s">
        <v>4</v>
      </c>
    </row>
    <row r="8" spans="1:12" ht="15.75">
      <c r="A8" t="s">
        <v>68</v>
      </c>
      <c r="J8" s="99">
        <v>177469.25</v>
      </c>
      <c r="K8" s="15" t="s">
        <v>5</v>
      </c>
    </row>
    <row r="9" spans="1:12">
      <c r="A9" t="s">
        <v>67</v>
      </c>
    </row>
    <row r="10" spans="1:12">
      <c r="A10" t="s">
        <v>77</v>
      </c>
      <c r="B10" s="13">
        <v>29125.11</v>
      </c>
      <c r="C10" s="15" t="s">
        <v>10</v>
      </c>
      <c r="E10" s="101" t="s">
        <v>117</v>
      </c>
      <c r="F10" s="13">
        <v>22198.43</v>
      </c>
      <c r="G10" s="15" t="s">
        <v>10</v>
      </c>
      <c r="I10" s="101" t="s">
        <v>78</v>
      </c>
      <c r="J10" s="13">
        <v>23144.880000000001</v>
      </c>
      <c r="K10" s="15" t="s">
        <v>10</v>
      </c>
    </row>
    <row r="11" spans="1:12">
      <c r="A11" t="s">
        <v>64</v>
      </c>
      <c r="B11" s="13">
        <v>22432.58</v>
      </c>
      <c r="C11" s="15" t="s">
        <v>10</v>
      </c>
      <c r="E11" s="101" t="s">
        <v>118</v>
      </c>
      <c r="F11" s="13">
        <v>15694.32</v>
      </c>
      <c r="G11" s="15" t="s">
        <v>10</v>
      </c>
      <c r="I11" s="101" t="s">
        <v>119</v>
      </c>
      <c r="J11" s="13">
        <v>19379.66</v>
      </c>
      <c r="K11" s="15" t="s">
        <v>10</v>
      </c>
    </row>
    <row r="12" spans="1:12">
      <c r="B12" s="13"/>
      <c r="E12" s="40"/>
      <c r="F12" s="13"/>
      <c r="I12" s="40"/>
      <c r="J12" s="13"/>
    </row>
    <row r="13" spans="1:12" ht="15.75">
      <c r="A13" t="s">
        <v>26</v>
      </c>
      <c r="J13" s="13">
        <f>G14+G15+G16+G17</f>
        <v>177469.25</v>
      </c>
      <c r="K13" s="102" t="s">
        <v>27</v>
      </c>
    </row>
    <row r="14" spans="1:12">
      <c r="A14" s="4" t="s">
        <v>6</v>
      </c>
      <c r="B14" s="15" t="s">
        <v>7</v>
      </c>
      <c r="G14" s="14">
        <f>(J8*43.5/100)</f>
        <v>77199.123749999999</v>
      </c>
      <c r="H14" s="15" t="s">
        <v>10</v>
      </c>
    </row>
    <row r="15" spans="1:12">
      <c r="A15" s="4" t="s">
        <v>6</v>
      </c>
      <c r="B15" s="15" t="s">
        <v>8</v>
      </c>
      <c r="G15" s="14">
        <f>(J8*36.6/100)</f>
        <v>64953.745499999997</v>
      </c>
      <c r="H15" s="15" t="s">
        <v>10</v>
      </c>
    </row>
    <row r="16" spans="1:12">
      <c r="A16" s="4" t="s">
        <v>6</v>
      </c>
      <c r="B16" s="15" t="s">
        <v>9</v>
      </c>
      <c r="G16" s="14">
        <f>(J8*12.5/100)</f>
        <v>22183.65625</v>
      </c>
      <c r="H16" s="15" t="s">
        <v>10</v>
      </c>
      <c r="K16" s="98"/>
      <c r="L16" s="97"/>
    </row>
    <row r="17" spans="1:14">
      <c r="A17" s="4" t="s">
        <v>6</v>
      </c>
      <c r="B17" s="15" t="s">
        <v>14</v>
      </c>
      <c r="G17" s="14">
        <f>(J8*7.4/100)</f>
        <v>13132.7245</v>
      </c>
      <c r="H17" s="15" t="s">
        <v>10</v>
      </c>
    </row>
    <row r="18" spans="1:14" ht="6" customHeight="1">
      <c r="G18" s="103"/>
    </row>
    <row r="19" spans="1:14">
      <c r="A19" s="5" t="s">
        <v>11</v>
      </c>
      <c r="G19" s="24">
        <f>E6*5.45*12</f>
        <v>62293.5</v>
      </c>
      <c r="H19" s="15" t="s">
        <v>12</v>
      </c>
    </row>
    <row r="20" spans="1:14" ht="15.75" thickBot="1">
      <c r="A20" s="52">
        <f>G19*I7/100</f>
        <v>46538.565861353061</v>
      </c>
      <c r="B20" s="52"/>
      <c r="C20" s="15" t="s">
        <v>63</v>
      </c>
    </row>
    <row r="21" spans="1:14">
      <c r="A21" s="6" t="s">
        <v>2</v>
      </c>
      <c r="B21" s="104" t="s">
        <v>20</v>
      </c>
      <c r="C21" s="105"/>
      <c r="D21" s="105"/>
      <c r="E21" s="105"/>
      <c r="F21" s="105"/>
      <c r="G21" s="105"/>
      <c r="H21" s="106"/>
      <c r="I21" s="107" t="s">
        <v>18</v>
      </c>
      <c r="J21" s="108" t="s">
        <v>17</v>
      </c>
      <c r="K21" s="104" t="s">
        <v>15</v>
      </c>
      <c r="L21" s="106"/>
    </row>
    <row r="22" spans="1:14" ht="15.75" thickBot="1">
      <c r="A22" s="7" t="s">
        <v>13</v>
      </c>
      <c r="B22" s="74"/>
      <c r="C22" s="75"/>
      <c r="D22" s="75"/>
      <c r="E22" s="75"/>
      <c r="F22" s="75"/>
      <c r="G22" s="75"/>
      <c r="H22" s="76"/>
      <c r="I22" s="109" t="s">
        <v>19</v>
      </c>
      <c r="J22" s="110"/>
      <c r="K22" s="111" t="s">
        <v>16</v>
      </c>
      <c r="L22" s="112"/>
      <c r="M22" s="16"/>
      <c r="N22" s="14"/>
    </row>
    <row r="23" spans="1:14" ht="15.75" thickBot="1">
      <c r="A23" s="25"/>
      <c r="B23" s="61" t="s">
        <v>111</v>
      </c>
      <c r="C23" s="62"/>
      <c r="D23" s="62"/>
      <c r="E23" s="62"/>
      <c r="F23" s="62"/>
      <c r="G23" s="62"/>
      <c r="H23" s="62"/>
      <c r="I23" s="25"/>
      <c r="J23" s="26"/>
      <c r="K23" s="63">
        <v>35603.89</v>
      </c>
      <c r="L23" s="64"/>
    </row>
    <row r="24" spans="1:14">
      <c r="A24" s="33">
        <v>1</v>
      </c>
      <c r="B24" s="45" t="s">
        <v>121</v>
      </c>
      <c r="C24" s="46"/>
      <c r="D24" s="46"/>
      <c r="E24" s="46"/>
      <c r="F24" s="46"/>
      <c r="G24" s="46"/>
      <c r="H24" s="46"/>
      <c r="I24" s="113" t="s">
        <v>71</v>
      </c>
      <c r="J24" s="114">
        <v>22</v>
      </c>
      <c r="K24" s="115">
        <f>103300*0.0345</f>
        <v>3563.8500000000004</v>
      </c>
      <c r="L24" s="116"/>
    </row>
    <row r="25" spans="1:14">
      <c r="A25" s="33">
        <v>2</v>
      </c>
      <c r="B25" s="45" t="s">
        <v>122</v>
      </c>
      <c r="C25" s="46"/>
      <c r="D25" s="46"/>
      <c r="E25" s="46"/>
      <c r="F25" s="46"/>
      <c r="G25" s="46"/>
      <c r="H25" s="46"/>
      <c r="I25" s="113" t="s">
        <v>71</v>
      </c>
      <c r="J25" s="114">
        <v>7</v>
      </c>
      <c r="K25" s="115">
        <f>22050*0.026</f>
        <v>573.29999999999995</v>
      </c>
      <c r="L25" s="116"/>
    </row>
    <row r="26" spans="1:14">
      <c r="A26" s="33">
        <v>3</v>
      </c>
      <c r="B26" s="45" t="s">
        <v>123</v>
      </c>
      <c r="C26" s="92"/>
      <c r="D26" s="92"/>
      <c r="E26" s="92"/>
      <c r="F26" s="92"/>
      <c r="G26" s="92"/>
      <c r="H26" s="46"/>
      <c r="I26" s="27" t="s">
        <v>103</v>
      </c>
      <c r="J26" s="42">
        <v>354</v>
      </c>
      <c r="K26" s="43">
        <v>1000</v>
      </c>
      <c r="L26" s="44"/>
    </row>
    <row r="27" spans="1:14">
      <c r="A27" s="33">
        <v>4</v>
      </c>
      <c r="B27" s="47" t="s">
        <v>105</v>
      </c>
      <c r="C27" s="48"/>
      <c r="D27" s="48"/>
      <c r="E27" s="48"/>
      <c r="F27" s="48"/>
      <c r="G27" s="48"/>
      <c r="H27" s="49"/>
      <c r="I27" s="39" t="s">
        <v>72</v>
      </c>
      <c r="J27" s="27">
        <v>12</v>
      </c>
      <c r="K27" s="59">
        <f>2000*12*0.075</f>
        <v>1800</v>
      </c>
      <c r="L27" s="60"/>
    </row>
    <row r="28" spans="1:14">
      <c r="A28" s="33">
        <v>5</v>
      </c>
      <c r="B28" s="45" t="s">
        <v>124</v>
      </c>
      <c r="C28" s="46"/>
      <c r="D28" s="46"/>
      <c r="E28" s="46"/>
      <c r="F28" s="46"/>
      <c r="G28" s="46"/>
      <c r="H28" s="71"/>
      <c r="I28" s="113" t="s">
        <v>70</v>
      </c>
      <c r="J28" s="114">
        <v>26</v>
      </c>
      <c r="K28" s="117">
        <f>346.67*0.026</f>
        <v>9.01342</v>
      </c>
      <c r="L28" s="118"/>
    </row>
    <row r="29" spans="1:14">
      <c r="A29" s="33">
        <v>6</v>
      </c>
      <c r="B29" s="45" t="s">
        <v>125</v>
      </c>
      <c r="C29" s="46"/>
      <c r="D29" s="46"/>
      <c r="E29" s="46"/>
      <c r="F29" s="46"/>
      <c r="G29" s="46"/>
      <c r="H29" s="71"/>
      <c r="I29" s="113" t="s">
        <v>70</v>
      </c>
      <c r="J29" s="114">
        <v>21</v>
      </c>
      <c r="K29" s="55">
        <f>1041.6*0.026</f>
        <v>27.081599999999998</v>
      </c>
      <c r="L29" s="118"/>
    </row>
    <row r="30" spans="1:14">
      <c r="A30" s="33">
        <v>7</v>
      </c>
      <c r="B30" s="89" t="s">
        <v>126</v>
      </c>
      <c r="C30" s="46"/>
      <c r="D30" s="46"/>
      <c r="E30" s="46"/>
      <c r="F30" s="46"/>
      <c r="G30" s="46"/>
      <c r="H30" s="46"/>
      <c r="I30" s="10" t="s">
        <v>106</v>
      </c>
      <c r="J30" s="114">
        <v>1</v>
      </c>
      <c r="K30" s="43">
        <f>7154.4*0.019</f>
        <v>135.93359999999998</v>
      </c>
      <c r="L30" s="44"/>
    </row>
    <row r="31" spans="1:14">
      <c r="A31" s="33">
        <v>8</v>
      </c>
      <c r="B31" s="89" t="s">
        <v>127</v>
      </c>
      <c r="C31" s="90"/>
      <c r="D31" s="90"/>
      <c r="E31" s="90"/>
      <c r="F31" s="90"/>
      <c r="G31" s="90"/>
      <c r="H31" s="91"/>
      <c r="I31" s="10" t="s">
        <v>70</v>
      </c>
      <c r="J31" s="114">
        <v>6</v>
      </c>
      <c r="K31" s="43">
        <f>(2400+3000)*0.019</f>
        <v>102.6</v>
      </c>
      <c r="L31" s="44"/>
    </row>
    <row r="32" spans="1:14">
      <c r="A32" s="33">
        <v>9</v>
      </c>
      <c r="B32" s="89" t="s">
        <v>128</v>
      </c>
      <c r="C32" s="90"/>
      <c r="D32" s="90"/>
      <c r="E32" s="90"/>
      <c r="F32" s="90"/>
      <c r="G32" s="90"/>
      <c r="H32" s="91"/>
      <c r="I32" s="10" t="s">
        <v>120</v>
      </c>
      <c r="J32" s="42" t="s">
        <v>120</v>
      </c>
      <c r="K32" s="43">
        <f>2000*0.019</f>
        <v>38</v>
      </c>
      <c r="L32" s="44"/>
    </row>
    <row r="33" spans="1:12">
      <c r="A33" s="33">
        <v>10</v>
      </c>
      <c r="B33" s="89" t="s">
        <v>107</v>
      </c>
      <c r="C33" s="90"/>
      <c r="D33" s="90"/>
      <c r="E33" s="90"/>
      <c r="F33" s="90"/>
      <c r="G33" s="90"/>
      <c r="H33" s="91"/>
      <c r="I33" s="10" t="s">
        <v>108</v>
      </c>
      <c r="J33" s="114">
        <v>252</v>
      </c>
      <c r="K33" s="43">
        <v>1000</v>
      </c>
      <c r="L33" s="44"/>
    </row>
    <row r="34" spans="1:12">
      <c r="A34" s="33">
        <v>11</v>
      </c>
      <c r="B34" s="45" t="s">
        <v>109</v>
      </c>
      <c r="C34" s="46"/>
      <c r="D34" s="46"/>
      <c r="E34" s="46"/>
      <c r="F34" s="46"/>
      <c r="G34" s="46"/>
      <c r="H34" s="71"/>
      <c r="I34" s="10" t="s">
        <v>90</v>
      </c>
      <c r="J34" s="114">
        <v>47</v>
      </c>
      <c r="K34" s="43">
        <f>(8628+4000)*0.019</f>
        <v>239.93199999999999</v>
      </c>
      <c r="L34" s="44"/>
    </row>
    <row r="35" spans="1:12" ht="15" customHeight="1">
      <c r="A35" s="33">
        <v>12</v>
      </c>
      <c r="B35" s="89" t="s">
        <v>110</v>
      </c>
      <c r="C35" s="90"/>
      <c r="D35" s="90"/>
      <c r="E35" s="90"/>
      <c r="F35" s="90"/>
      <c r="G35" s="90"/>
      <c r="H35" s="91"/>
      <c r="I35" s="10" t="s">
        <v>70</v>
      </c>
      <c r="J35" s="114">
        <v>1</v>
      </c>
      <c r="K35" s="43">
        <f>17760.7*0.019</f>
        <v>337.45330000000001</v>
      </c>
      <c r="L35" s="44"/>
    </row>
    <row r="36" spans="1:12">
      <c r="A36" s="33">
        <v>13</v>
      </c>
      <c r="B36" s="45" t="s">
        <v>129</v>
      </c>
      <c r="C36" s="46"/>
      <c r="D36" s="46"/>
      <c r="E36" s="46"/>
      <c r="F36" s="46"/>
      <c r="G36" s="46"/>
      <c r="H36" s="71"/>
      <c r="I36" s="35" t="s">
        <v>70</v>
      </c>
      <c r="J36" s="36">
        <v>2</v>
      </c>
      <c r="K36" s="72">
        <f>380*2*0.2675</f>
        <v>203.3</v>
      </c>
      <c r="L36" s="73"/>
    </row>
    <row r="37" spans="1:12">
      <c r="A37" s="33">
        <v>14</v>
      </c>
      <c r="B37" s="47" t="s">
        <v>130</v>
      </c>
      <c r="C37" s="48"/>
      <c r="D37" s="48"/>
      <c r="E37" s="48"/>
      <c r="F37" s="48"/>
      <c r="G37" s="48"/>
      <c r="H37" s="49"/>
      <c r="I37" s="35" t="s">
        <v>70</v>
      </c>
      <c r="J37" s="36">
        <v>2</v>
      </c>
      <c r="K37" s="72">
        <f>250*2*0.2675</f>
        <v>133.75</v>
      </c>
      <c r="L37" s="73"/>
    </row>
    <row r="38" spans="1:12">
      <c r="A38" s="33">
        <v>15</v>
      </c>
      <c r="B38" s="45" t="s">
        <v>115</v>
      </c>
      <c r="C38" s="92"/>
      <c r="D38" s="92"/>
      <c r="E38" s="92"/>
      <c r="F38" s="92"/>
      <c r="G38" s="92"/>
      <c r="H38" s="71"/>
      <c r="I38" s="10" t="s">
        <v>70</v>
      </c>
      <c r="J38" s="35">
        <v>1</v>
      </c>
      <c r="K38" s="55">
        <f>(7775+3300+2250+400)*0.2675</f>
        <v>3671.4375</v>
      </c>
      <c r="L38" s="56"/>
    </row>
    <row r="39" spans="1:12">
      <c r="A39" s="33">
        <v>16</v>
      </c>
      <c r="B39" s="45" t="s">
        <v>116</v>
      </c>
      <c r="C39" s="46"/>
      <c r="D39" s="46"/>
      <c r="E39" s="46"/>
      <c r="F39" s="46"/>
      <c r="G39" s="46"/>
      <c r="H39" s="71"/>
      <c r="I39" s="10" t="s">
        <v>70</v>
      </c>
      <c r="J39" s="41">
        <v>3</v>
      </c>
      <c r="K39" s="55">
        <f>700*0.2675</f>
        <v>187.25</v>
      </c>
      <c r="L39" s="56"/>
    </row>
    <row r="40" spans="1:12">
      <c r="A40" s="33">
        <v>17</v>
      </c>
      <c r="B40" s="45" t="s">
        <v>131</v>
      </c>
      <c r="C40" s="46"/>
      <c r="D40" s="46"/>
      <c r="E40" s="46"/>
      <c r="F40" s="46"/>
      <c r="G40" s="46"/>
      <c r="H40" s="71"/>
      <c r="I40" s="34" t="s">
        <v>70</v>
      </c>
      <c r="J40" s="119">
        <v>1</v>
      </c>
      <c r="K40" s="115">
        <f>19433*0.019</f>
        <v>369.22699999999998</v>
      </c>
      <c r="L40" s="116"/>
    </row>
    <row r="41" spans="1:12">
      <c r="A41" s="33">
        <v>18</v>
      </c>
      <c r="B41" s="47" t="s">
        <v>104</v>
      </c>
      <c r="C41" s="48"/>
      <c r="D41" s="48"/>
      <c r="E41" s="48"/>
      <c r="F41" s="48"/>
      <c r="G41" s="48"/>
      <c r="H41" s="49"/>
      <c r="I41" s="27" t="s">
        <v>72</v>
      </c>
      <c r="J41" s="38">
        <v>12</v>
      </c>
      <c r="K41" s="59">
        <f>3700*12*0.2997</f>
        <v>13306.68</v>
      </c>
      <c r="L41" s="60"/>
    </row>
    <row r="42" spans="1:12">
      <c r="A42" s="27"/>
      <c r="B42" s="47" t="s">
        <v>112</v>
      </c>
      <c r="C42" s="48"/>
      <c r="D42" s="48"/>
      <c r="E42" s="48"/>
      <c r="F42" s="48"/>
      <c r="G42" s="48"/>
      <c r="H42" s="48"/>
      <c r="I42" s="27"/>
      <c r="J42" s="38"/>
      <c r="K42" s="67">
        <f>SUM(K24:L41)</f>
        <v>26698.808420000001</v>
      </c>
      <c r="L42" s="68"/>
    </row>
    <row r="43" spans="1:12">
      <c r="A43" s="27"/>
      <c r="B43" s="45" t="s">
        <v>137</v>
      </c>
      <c r="C43" s="46"/>
      <c r="D43" s="46"/>
      <c r="E43" s="46"/>
      <c r="F43" s="46"/>
      <c r="G43" s="46"/>
      <c r="H43" s="46"/>
      <c r="I43" s="27"/>
      <c r="J43" s="38"/>
      <c r="K43" s="57">
        <f>K42*0.14</f>
        <v>3737.8331788000005</v>
      </c>
      <c r="L43" s="58"/>
    </row>
    <row r="44" spans="1:12" ht="15.75" thickBot="1">
      <c r="A44" s="27"/>
      <c r="B44" s="23" t="s">
        <v>113</v>
      </c>
      <c r="C44" s="23"/>
      <c r="D44" s="23"/>
      <c r="E44" s="23"/>
      <c r="F44" s="23"/>
      <c r="G44" s="23"/>
      <c r="H44" s="23"/>
      <c r="I44" s="28"/>
      <c r="J44" s="23"/>
      <c r="K44" s="69">
        <f>SUM(K42:L43)</f>
        <v>30436.641598800001</v>
      </c>
      <c r="L44" s="70"/>
    </row>
    <row r="45" spans="1:12" ht="16.5" thickBot="1">
      <c r="A45" s="29"/>
      <c r="B45" s="30" t="s">
        <v>114</v>
      </c>
      <c r="C45" s="31"/>
      <c r="D45" s="31"/>
      <c r="E45" s="31"/>
      <c r="F45" s="31"/>
      <c r="G45" s="31"/>
      <c r="H45" s="32"/>
      <c r="I45" s="29"/>
      <c r="J45" s="29"/>
      <c r="K45" s="65">
        <f>K44+K23</f>
        <v>66040.531598800007</v>
      </c>
      <c r="L45" s="66"/>
    </row>
    <row r="46" spans="1:12">
      <c r="A46" t="s">
        <v>21</v>
      </c>
    </row>
    <row r="47" spans="1:12">
      <c r="A47" t="s">
        <v>22</v>
      </c>
      <c r="D47" s="35">
        <f>I4</f>
        <v>2014</v>
      </c>
      <c r="E47" s="15" t="s">
        <v>23</v>
      </c>
      <c r="G47" s="11">
        <f>K45-G19</f>
        <v>3747.0315988000075</v>
      </c>
      <c r="H47" s="15" t="s">
        <v>24</v>
      </c>
    </row>
    <row r="48" spans="1:12" ht="15.75" thickBot="1">
      <c r="A48" t="s">
        <v>88</v>
      </c>
      <c r="B48" s="35">
        <f>I4</f>
        <v>2014</v>
      </c>
      <c r="C48" s="15" t="s">
        <v>25</v>
      </c>
    </row>
    <row r="49" spans="1:12">
      <c r="A49" s="19" t="s">
        <v>2</v>
      </c>
      <c r="B49" s="86" t="s">
        <v>34</v>
      </c>
      <c r="C49" s="87"/>
      <c r="D49" s="87"/>
      <c r="E49" s="87"/>
      <c r="F49" s="86" t="s">
        <v>35</v>
      </c>
      <c r="G49" s="87"/>
      <c r="H49" s="88"/>
      <c r="I49" s="86" t="s">
        <v>36</v>
      </c>
      <c r="J49" s="87"/>
      <c r="K49" s="87"/>
      <c r="L49" s="88"/>
    </row>
    <row r="50" spans="1:12" ht="15.75" thickBot="1">
      <c r="A50" s="20"/>
      <c r="B50" s="80"/>
      <c r="C50" s="81"/>
      <c r="D50" s="81"/>
      <c r="E50" s="81"/>
      <c r="F50" s="80"/>
      <c r="G50" s="81"/>
      <c r="H50" s="82"/>
      <c r="I50" s="80" t="s">
        <v>92</v>
      </c>
      <c r="J50" s="81"/>
      <c r="K50" s="81"/>
      <c r="L50" s="82"/>
    </row>
    <row r="51" spans="1:12">
      <c r="A51" s="21" t="s">
        <v>28</v>
      </c>
      <c r="B51" s="120" t="s">
        <v>37</v>
      </c>
      <c r="C51" s="120"/>
      <c r="D51" s="120"/>
      <c r="E51" s="121"/>
      <c r="F51" s="83" t="s">
        <v>91</v>
      </c>
      <c r="G51" s="84"/>
      <c r="H51" s="85"/>
      <c r="I51" s="83" t="s">
        <v>93</v>
      </c>
      <c r="J51" s="84"/>
      <c r="K51" s="84"/>
      <c r="L51" s="85"/>
    </row>
    <row r="52" spans="1:12">
      <c r="A52" s="10" t="s">
        <v>29</v>
      </c>
      <c r="B52" s="46" t="s">
        <v>38</v>
      </c>
      <c r="C52" s="46"/>
      <c r="D52" s="46"/>
      <c r="E52" s="71"/>
      <c r="F52" s="77" t="s">
        <v>94</v>
      </c>
      <c r="G52" s="78"/>
      <c r="H52" s="79"/>
      <c r="I52" s="77" t="s">
        <v>43</v>
      </c>
      <c r="J52" s="78"/>
      <c r="K52" s="78"/>
      <c r="L52" s="79"/>
    </row>
    <row r="53" spans="1:12">
      <c r="A53" s="10" t="s">
        <v>30</v>
      </c>
      <c r="B53" s="46" t="s">
        <v>39</v>
      </c>
      <c r="C53" s="46"/>
      <c r="D53" s="46"/>
      <c r="E53" s="71"/>
      <c r="F53" s="77" t="s">
        <v>95</v>
      </c>
      <c r="G53" s="78"/>
      <c r="H53" s="79"/>
      <c r="I53" s="77" t="s">
        <v>96</v>
      </c>
      <c r="J53" s="78"/>
      <c r="K53" s="78"/>
      <c r="L53" s="79"/>
    </row>
    <row r="54" spans="1:12">
      <c r="A54" s="10" t="s">
        <v>31</v>
      </c>
      <c r="B54" s="46" t="s">
        <v>40</v>
      </c>
      <c r="C54" s="46"/>
      <c r="D54" s="46"/>
      <c r="E54" s="71"/>
      <c r="F54" s="77" t="s">
        <v>97</v>
      </c>
      <c r="G54" s="78"/>
      <c r="H54" s="79"/>
      <c r="I54" s="77" t="s">
        <v>98</v>
      </c>
      <c r="J54" s="78"/>
      <c r="K54" s="78"/>
      <c r="L54" s="79"/>
    </row>
    <row r="55" spans="1:12">
      <c r="A55" s="10" t="s">
        <v>32</v>
      </c>
      <c r="B55" s="46" t="s">
        <v>41</v>
      </c>
      <c r="C55" s="46"/>
      <c r="D55" s="46"/>
      <c r="E55" s="71"/>
      <c r="F55" s="77" t="s">
        <v>99</v>
      </c>
      <c r="G55" s="78"/>
      <c r="H55" s="79"/>
      <c r="I55" s="77" t="s">
        <v>100</v>
      </c>
      <c r="J55" s="78"/>
      <c r="K55" s="78"/>
      <c r="L55" s="79"/>
    </row>
    <row r="56" spans="1:12" ht="15.75" thickBot="1">
      <c r="A56" s="22" t="s">
        <v>33</v>
      </c>
      <c r="B56" s="122" t="s">
        <v>42</v>
      </c>
      <c r="C56" s="122"/>
      <c r="D56" s="122"/>
      <c r="E56" s="123"/>
      <c r="F56" s="74" t="s">
        <v>101</v>
      </c>
      <c r="G56" s="75"/>
      <c r="H56" s="76"/>
      <c r="I56" s="74" t="s">
        <v>102</v>
      </c>
      <c r="J56" s="75"/>
      <c r="K56" s="75"/>
      <c r="L56" s="76"/>
    </row>
    <row r="58" spans="1:12">
      <c r="A58" s="8" t="s">
        <v>46</v>
      </c>
      <c r="B58" s="35">
        <f>B48+1</f>
        <v>2015</v>
      </c>
      <c r="C58" s="15" t="s">
        <v>47</v>
      </c>
    </row>
    <row r="59" spans="1:12">
      <c r="A59" s="17" t="s">
        <v>73</v>
      </c>
    </row>
    <row r="60" spans="1:12">
      <c r="A60" s="17" t="s">
        <v>44</v>
      </c>
      <c r="F60" s="100">
        <f>H82</f>
        <v>11.482679929903762</v>
      </c>
      <c r="G60" s="15" t="s">
        <v>45</v>
      </c>
    </row>
    <row r="61" spans="1:12">
      <c r="A61" s="17" t="s">
        <v>74</v>
      </c>
    </row>
    <row r="62" spans="1:12">
      <c r="A62" s="17" t="s">
        <v>86</v>
      </c>
    </row>
    <row r="63" spans="1:12">
      <c r="A63" s="17" t="s">
        <v>75</v>
      </c>
    </row>
    <row r="64" spans="1:12">
      <c r="A64" s="17" t="s">
        <v>84</v>
      </c>
    </row>
    <row r="65" spans="1:11">
      <c r="A65" s="17" t="s">
        <v>85</v>
      </c>
    </row>
    <row r="66" spans="1:11">
      <c r="A66" s="18"/>
      <c r="B66" s="124"/>
      <c r="C66" s="124"/>
      <c r="D66" s="124"/>
      <c r="E66" s="124"/>
      <c r="F66" s="124"/>
      <c r="G66" s="124"/>
      <c r="H66" s="124"/>
      <c r="I66" s="124"/>
      <c r="J66" s="124"/>
      <c r="K66" s="124"/>
    </row>
    <row r="67" spans="1:11">
      <c r="A67" s="17" t="s">
        <v>82</v>
      </c>
      <c r="B67" s="35">
        <f>B58</f>
        <v>2015</v>
      </c>
      <c r="C67" s="15" t="s">
        <v>48</v>
      </c>
    </row>
    <row r="68" spans="1:11">
      <c r="A68" s="37" t="s">
        <v>136</v>
      </c>
    </row>
    <row r="69" spans="1:11">
      <c r="A69" s="37" t="s">
        <v>49</v>
      </c>
      <c r="J69" s="13">
        <v>15000</v>
      </c>
      <c r="K69" s="15" t="s">
        <v>10</v>
      </c>
    </row>
    <row r="70" spans="1:11">
      <c r="A70" s="54" t="s">
        <v>66</v>
      </c>
      <c r="B70" s="54"/>
      <c r="C70" s="54"/>
      <c r="D70" s="54"/>
      <c r="E70" s="54"/>
      <c r="J70" s="13">
        <v>10000</v>
      </c>
      <c r="K70" s="15" t="s">
        <v>10</v>
      </c>
    </row>
    <row r="71" spans="1:11">
      <c r="A71" s="37" t="s">
        <v>50</v>
      </c>
      <c r="J71" s="13">
        <v>1500</v>
      </c>
      <c r="K71" s="15" t="s">
        <v>10</v>
      </c>
    </row>
    <row r="72" spans="1:11">
      <c r="A72" s="37" t="s">
        <v>65</v>
      </c>
      <c r="J72" s="13">
        <v>15000</v>
      </c>
      <c r="K72" s="15" t="s">
        <v>10</v>
      </c>
    </row>
    <row r="73" spans="1:11">
      <c r="A73" s="37" t="s">
        <v>51</v>
      </c>
      <c r="J73" s="13">
        <v>8000</v>
      </c>
      <c r="K73" s="15" t="s">
        <v>10</v>
      </c>
    </row>
    <row r="74" spans="1:11">
      <c r="A74" s="37" t="s">
        <v>52</v>
      </c>
      <c r="J74" s="13">
        <v>8000</v>
      </c>
      <c r="K74" s="15" t="s">
        <v>10</v>
      </c>
    </row>
    <row r="75" spans="1:11">
      <c r="A75" s="37" t="s">
        <v>132</v>
      </c>
      <c r="J75" s="13">
        <v>55000</v>
      </c>
      <c r="K75" s="15" t="s">
        <v>10</v>
      </c>
    </row>
    <row r="76" spans="1:11">
      <c r="A76" s="37" t="s">
        <v>133</v>
      </c>
      <c r="J76" s="13">
        <v>2000</v>
      </c>
      <c r="K76" s="15" t="s">
        <v>10</v>
      </c>
    </row>
    <row r="77" spans="1:11">
      <c r="A77" s="37" t="s">
        <v>76</v>
      </c>
      <c r="J77" s="13">
        <v>1000</v>
      </c>
      <c r="K77" s="15" t="s">
        <v>10</v>
      </c>
    </row>
    <row r="78" spans="1:11">
      <c r="A78" s="37" t="s">
        <v>134</v>
      </c>
      <c r="J78" s="13">
        <v>3000</v>
      </c>
      <c r="K78" s="15" t="s">
        <v>10</v>
      </c>
    </row>
    <row r="79" spans="1:11">
      <c r="A79" s="37" t="s">
        <v>135</v>
      </c>
      <c r="J79" s="13">
        <v>9000</v>
      </c>
      <c r="K79" s="15" t="s">
        <v>10</v>
      </c>
    </row>
    <row r="80" spans="1:11">
      <c r="A80" s="9" t="s">
        <v>53</v>
      </c>
      <c r="J80" s="14">
        <f>SUM(J69:J79)</f>
        <v>127500</v>
      </c>
      <c r="K80" s="125" t="s">
        <v>54</v>
      </c>
    </row>
    <row r="81" spans="1:11">
      <c r="A81" s="17" t="s">
        <v>83</v>
      </c>
      <c r="H81" s="35">
        <f>B48</f>
        <v>2014</v>
      </c>
      <c r="I81" s="15" t="s">
        <v>62</v>
      </c>
      <c r="K81" s="14">
        <f>G47</f>
        <v>3747.0315988000075</v>
      </c>
    </row>
    <row r="82" spans="1:11">
      <c r="A82" s="17" t="s">
        <v>55</v>
      </c>
      <c r="C82" s="11">
        <f>J80+K81</f>
        <v>131247.03159880001</v>
      </c>
      <c r="D82" s="35" t="s">
        <v>56</v>
      </c>
      <c r="E82" s="126">
        <f>B67</f>
        <v>2015</v>
      </c>
      <c r="F82" s="15" t="s">
        <v>58</v>
      </c>
      <c r="H82" s="100">
        <f>C82/(E6*12)</f>
        <v>11.482679929903762</v>
      </c>
      <c r="I82" s="15" t="s">
        <v>59</v>
      </c>
    </row>
    <row r="84" spans="1:11" ht="36.75" customHeight="1">
      <c r="B84" s="15" t="s">
        <v>60</v>
      </c>
    </row>
    <row r="85" spans="1:11">
      <c r="B85" s="15" t="s">
        <v>35</v>
      </c>
      <c r="I85" s="15" t="s">
        <v>61</v>
      </c>
    </row>
    <row r="86" spans="1:11">
      <c r="K86" s="127" t="s">
        <v>80</v>
      </c>
    </row>
    <row r="87" spans="1:1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</row>
  </sheetData>
  <mergeCells count="80">
    <mergeCell ref="J1:K1"/>
    <mergeCell ref="B30:H30"/>
    <mergeCell ref="K30:L30"/>
    <mergeCell ref="B38:H38"/>
    <mergeCell ref="K38:L38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B22:H22"/>
    <mergeCell ref="K22:L22"/>
    <mergeCell ref="B23:H23"/>
    <mergeCell ref="K23:L23"/>
    <mergeCell ref="E4:H4"/>
    <mergeCell ref="A7:B7"/>
    <mergeCell ref="A20:B20"/>
    <mergeCell ref="B21:H21"/>
    <mergeCell ref="K21:L21"/>
    <mergeCell ref="B49:E49"/>
    <mergeCell ref="F49:H49"/>
    <mergeCell ref="I49:L49"/>
    <mergeCell ref="K45:L45"/>
    <mergeCell ref="B39:H39"/>
    <mergeCell ref="K39:L39"/>
    <mergeCell ref="B41:H41"/>
    <mergeCell ref="K41:L41"/>
    <mergeCell ref="K42:L42"/>
    <mergeCell ref="B43:H43"/>
    <mergeCell ref="K43:L43"/>
    <mergeCell ref="K44:L44"/>
    <mergeCell ref="B40:H40"/>
    <mergeCell ref="K40:L40"/>
    <mergeCell ref="B50:E50"/>
    <mergeCell ref="F50:H50"/>
    <mergeCell ref="I50:L50"/>
    <mergeCell ref="B51:E51"/>
    <mergeCell ref="F51:H51"/>
    <mergeCell ref="I51:L51"/>
    <mergeCell ref="B52:E52"/>
    <mergeCell ref="F52:H52"/>
    <mergeCell ref="I52:L52"/>
    <mergeCell ref="B53:E53"/>
    <mergeCell ref="F53:H53"/>
    <mergeCell ref="I53:L53"/>
    <mergeCell ref="A70:E70"/>
    <mergeCell ref="A87:K87"/>
    <mergeCell ref="B36:H36"/>
    <mergeCell ref="K36:L36"/>
    <mergeCell ref="B37:H37"/>
    <mergeCell ref="K37:L37"/>
    <mergeCell ref="B42:H42"/>
    <mergeCell ref="B56:E56"/>
    <mergeCell ref="F56:H56"/>
    <mergeCell ref="I56:L56"/>
    <mergeCell ref="B54:E54"/>
    <mergeCell ref="F54:H54"/>
    <mergeCell ref="I54:L54"/>
    <mergeCell ref="B55:E55"/>
    <mergeCell ref="F55:H55"/>
    <mergeCell ref="I55:L5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2015-03-27T12:38:03Z</dcterms:modified>
</cp:coreProperties>
</file>