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K43" i="3"/>
  <c r="G19" l="1"/>
  <c r="J81"/>
  <c r="K42" l="1"/>
  <c r="K41" l="1"/>
  <c r="K40" l="1"/>
  <c r="K39"/>
  <c r="K38" l="1"/>
  <c r="K37"/>
  <c r="K36" l="1"/>
  <c r="K34"/>
  <c r="K33" l="1"/>
  <c r="K32" l="1"/>
  <c r="K31"/>
  <c r="K29" l="1"/>
  <c r="K28"/>
  <c r="K24" l="1"/>
  <c r="K25"/>
  <c r="K27" l="1"/>
  <c r="K44" l="1"/>
  <c r="K45" s="1"/>
  <c r="K46" s="1"/>
  <c r="G48" s="1"/>
  <c r="K82" s="1"/>
  <c r="C83" s="1"/>
  <c r="H83" s="1"/>
  <c r="E83" l="1"/>
  <c r="H82"/>
  <c r="B68"/>
  <c r="B59"/>
  <c r="B49"/>
  <c r="D48"/>
  <c r="G17"/>
  <c r="G16"/>
  <c r="G15"/>
  <c r="G14"/>
  <c r="G7"/>
  <c r="I7" s="1"/>
  <c r="A20" s="1"/>
  <c r="J13" l="1"/>
  <c r="F61" l="1"/>
</calcChain>
</file>

<file path=xl/sharedStrings.xml><?xml version="1.0" encoding="utf-8"?>
<sst xmlns="http://schemas.openxmlformats.org/spreadsheetml/2006/main" count="174" uniqueCount="139">
  <si>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</si>
  <si>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</si>
  <si>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</si>
  <si>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</si>
  <si>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</si>
  <si>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</si>
  <si>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</si>
  <si>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</si>
  <si>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</si>
  <si>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</si>
  <si>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</si>
  <si>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</si>
  <si>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</si>
  <si>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</si>
  <si>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</si>
  <si>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</si>
  <si>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</si>
  <si>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</si>
  <si>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</si>
  <si>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</si>
  <si>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</si>
  <si>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</si>
  <si>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</si>
  <si>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</si>
  <si>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</si>
  <si>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</si>
  <si>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</si>
  <si>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</si>
  <si>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</si>
  <si>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</si>
  <si>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</si>
  <si>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</si>
  <si>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</si>
  <si>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</si>
  <si>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</si>
  <si>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</si>
  <si>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</si>
  <si>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</si>
  <si>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</si>
  <si>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</si>
  <si>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</si>
  <si>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</si>
  <si>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</si>
  <si>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</si>
  <si>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</si>
  <si>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</si>
  <si>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</si>
  <si>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</si>
  <si>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</si>
  <si>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</si>
  <si>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</si>
  <si>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</si>
  <si>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году   управляющая  компания   предлагает   выполнить  за  счет  средств   текущего  ремонта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</si>
  <si>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</si>
  <si>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</si>
  <si>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</si>
  <si>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</si>
  <si>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</si>
  <si>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</si>
  <si>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</si>
  <si>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</si>
  <si>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</si>
  <si>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</si>
  <si>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</si>
  <si>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</si>
  <si>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</si>
  <si>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</si>
  <si>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</si>
  <si>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</si>
  <si>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t xml:space="preserve">  -  передача наружных инженерных сетей</t>
  </si>
  <si>
    <t xml:space="preserve">  -  чистка кровли от снега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</si>
  <si>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</si>
  <si>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</si>
  <si>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</si>
  <si>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</si>
  <si>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 xml:space="preserve"> ежемесячно равными долями, исходя из объемов потребления в 2012 году, с последующим перерасчетом в декабре 2013 г.,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</si>
  <si>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</si>
  <si>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</si>
  <si>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</si>
  <si>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шт.</t>
  </si>
  <si>
    <t>м/час</t>
  </si>
  <si>
    <t>мес.</t>
  </si>
  <si>
    <t>рублей (</t>
  </si>
  <si>
    <t>6.   В</t>
  </si>
  <si>
    <t>м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</si>
  <si>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9 -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</si>
  <si>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10 - </t>
    </r>
  </si>
  <si>
    <t>Перерасход (+) или экономия (-) средств в 2013 году.</t>
  </si>
  <si>
    <t>( ОАО "Северное управление")</t>
  </si>
  <si>
    <r>
      <t>11,20 руб./м</t>
    </r>
    <r>
      <rPr>
        <sz val="11"/>
        <color theme="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</si>
  <si>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</si>
  <si>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color theme="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</si>
  <si>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</si>
  <si>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</si>
  <si>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</si>
  <si>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</si>
  <si>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</si>
  <si>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</si>
  <si>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</si>
  <si>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</si>
  <si>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r>
      <t>м</t>
    </r>
    <r>
      <rPr>
        <sz val="11"/>
        <rFont val="Calibri"/>
        <family val="2"/>
        <charset val="204"/>
      </rPr>
      <t>²</t>
    </r>
  </si>
  <si>
    <t>Тех. обслуживание охранной сигнализации ИТП( 22%).</t>
  </si>
  <si>
    <t>Тех. обслуживание наружного видеонаблюдения (5,69 %).</t>
  </si>
  <si>
    <t>Замена выключателей в подъезде.</t>
  </si>
  <si>
    <t>раб.</t>
  </si>
  <si>
    <t>Замена питающих кабелей на электродвигатели насосов КНС (1,39%).</t>
  </si>
  <si>
    <t>Регистрация видеонаблюдения(1,39%).</t>
  </si>
  <si>
    <t>Всего в 2014году:</t>
  </si>
  <si>
    <t>ИТОГО за 2014год:</t>
  </si>
  <si>
    <t>ИТОГО на 31.12.2014г:</t>
  </si>
  <si>
    <t>Ремонт теплосчетчика (28,52%).</t>
  </si>
  <si>
    <t>Програмирование ключей в ИТП (28,52%).</t>
  </si>
  <si>
    <r>
      <t>оф.</t>
    </r>
    <r>
      <rPr>
        <b/>
        <sz val="11"/>
        <color theme="1"/>
        <rFont val="Calibri"/>
        <family val="2"/>
        <charset val="204"/>
        <scheme val="minor"/>
      </rPr>
      <t xml:space="preserve">1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</si>
  <si>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</si>
  <si>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t>Уборка и вывоз снега с придомовой территории в январе (2,53%).</t>
  </si>
  <si>
    <t>Уборка и вывоз снега с придомовой территории в марте (3,11%).</t>
  </si>
  <si>
    <t>Генеральная уборка подъездов в апреле.</t>
  </si>
  <si>
    <t>Нанесение трафарета на мусорные баки (1,91%).</t>
  </si>
  <si>
    <t>Покраска мусорных баков (1,91%).</t>
  </si>
  <si>
    <t>Ремонт бытового помещения (1,39%).</t>
  </si>
  <si>
    <t>Замена трансформатора тока (по предписанию энергосбыта)(1,39%).</t>
  </si>
  <si>
    <t>Чистка КНС (канализационной насосной станции) (1,39%).</t>
  </si>
  <si>
    <t>Замена манометров в ИТП (28,52%).</t>
  </si>
  <si>
    <t>Замена термометров в ИТП (28,52%).</t>
  </si>
  <si>
    <t>Установка новогодней елки (1,39 %).</t>
  </si>
  <si>
    <t xml:space="preserve"> - </t>
  </si>
  <si>
    <t xml:space="preserve"> 114 ( </t>
  </si>
  <si>
    <t xml:space="preserve"> - содержание общего имущества - 11,20     рубля с кв.метра общей площади в месяц;</t>
  </si>
  <si>
    <t>Бер 114(I)</t>
  </si>
  <si>
    <t xml:space="preserve">  -  ремонт подъезда </t>
  </si>
  <si>
    <t xml:space="preserve">  -  генеральная уборка подъезда</t>
  </si>
  <si>
    <t xml:space="preserve">  -  установка новогодней елки</t>
  </si>
  <si>
    <t xml:space="preserve">  - тех. обслуживание системы видеонаблюдения</t>
  </si>
  <si>
    <t xml:space="preserve">  - обслуживание охранной сигнализации</t>
  </si>
  <si>
    <t>Генеральная уборка в октябре.</t>
  </si>
  <si>
    <t>м ²</t>
  </si>
  <si>
    <r>
      <t xml:space="preserve">  общего имущества многоквартирного дома следующие мероприятия (</t>
    </r>
    <r>
      <rPr>
        <b/>
        <sz val="11"/>
        <color theme="1"/>
        <rFont val="Calibri"/>
        <family val="2"/>
        <charset val="204"/>
        <scheme val="minor"/>
      </rPr>
      <t>ориентировочная стоимость</t>
    </r>
    <r>
      <rPr>
        <sz val="11"/>
        <color theme="1"/>
        <rFont val="Calibri"/>
        <family val="2"/>
        <charset val="204"/>
        <scheme val="minor"/>
      </rPr>
      <t>):</t>
    </r>
  </si>
  <si>
    <t>Накладные расходы (14%)</t>
  </si>
  <si>
    <t xml:space="preserve">Представлен на рассмотрение </t>
  </si>
</sst>
</file>

<file path=xl/styles.xml><?xml version="1.0" encoding="utf-8"?>
<styleSheet xmlns="http://schemas.openxmlformats.org/spreadsheetml/2006/main">
  <numFmts count="1">
    <numFmt numFmtId="166" formatCode="0.0"/>
  </numFmts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8"/>
      <name val="Arial"/>
      <family val="2"/>
    </font>
    <font>
      <sz val="11"/>
      <name val="Calibri"/>
      <family val="2"/>
      <charset val="204"/>
    </font>
    <font>
      <sz val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3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10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0" fillId="0" borderId="0" xfId="0" applyFill="1"/>
    <xf numFmtId="4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4" fontId="0" fillId="0" borderId="0" xfId="0" applyNumberFormat="1" applyFill="1"/>
    <xf numFmtId="4" fontId="1" fillId="0" borderId="0" xfId="0" applyNumberFormat="1" applyFont="1" applyFill="1"/>
    <xf numFmtId="0" fontId="0" fillId="0" borderId="0" xfId="0"/>
    <xf numFmtId="0" fontId="0" fillId="0" borderId="1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4" fontId="0" fillId="0" borderId="0" xfId="0" applyNumberFormat="1" applyFill="1" applyAlignment="1"/>
    <xf numFmtId="4" fontId="3" fillId="0" borderId="0" xfId="0" applyNumberFormat="1" applyFont="1" applyFill="1"/>
    <xf numFmtId="0" fontId="0" fillId="0" borderId="0" xfId="0" applyFill="1" applyAlignment="1"/>
    <xf numFmtId="0" fontId="1" fillId="0" borderId="0" xfId="0" applyFont="1" applyFill="1" applyAlignment="1">
      <alignment horizontal="left"/>
    </xf>
    <xf numFmtId="4" fontId="6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49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6" fontId="9" fillId="0" borderId="0" xfId="0" applyNumberFormat="1" applyFont="1" applyFill="1" applyBorder="1" applyAlignment="1">
      <alignment horizontal="right" vertical="top" wrapText="1"/>
    </xf>
    <xf numFmtId="0" fontId="8" fillId="0" borderId="10" xfId="0" applyFont="1" applyFill="1" applyBorder="1" applyAlignment="1">
      <alignment horizontal="center"/>
    </xf>
    <xf numFmtId="0" fontId="11" fillId="0" borderId="0" xfId="0" applyFont="1" applyFill="1"/>
    <xf numFmtId="0" fontId="0" fillId="0" borderId="10" xfId="0" applyFont="1" applyBorder="1" applyAlignment="1">
      <alignment horizontal="center"/>
    </xf>
    <xf numFmtId="0" fontId="0" fillId="0" borderId="0" xfId="0" applyFill="1" applyBorder="1"/>
    <xf numFmtId="166" fontId="9" fillId="0" borderId="0" xfId="0" applyNumberFormat="1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49" fontId="0" fillId="0" borderId="0" xfId="0" applyNumberFormat="1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4" fontId="0" fillId="0" borderId="8" xfId="0" applyNumberFormat="1" applyFill="1" applyBorder="1" applyAlignment="1"/>
    <xf numFmtId="4" fontId="0" fillId="0" borderId="9" xfId="0" applyNumberFormat="1" applyFill="1" applyBorder="1" applyAlignment="1"/>
    <xf numFmtId="4" fontId="3" fillId="0" borderId="0" xfId="0" applyNumberFormat="1" applyFont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12" fillId="0" borderId="0" xfId="0" applyFont="1" applyFill="1" applyAlignment="1">
      <alignment horizontal="center" wrapText="1"/>
    </xf>
    <xf numFmtId="0" fontId="2" fillId="0" borderId="0" xfId="0" applyFont="1" applyFill="1" applyAlignment="1"/>
    <xf numFmtId="4" fontId="4" fillId="0" borderId="0" xfId="0" applyNumberFormat="1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3" xfId="0" applyFont="1" applyFill="1" applyBorder="1" applyAlignment="1"/>
    <xf numFmtId="4" fontId="1" fillId="0" borderId="13" xfId="0" applyNumberFormat="1" applyFont="1" applyFill="1" applyBorder="1" applyAlignment="1">
      <alignment horizontal="right"/>
    </xf>
    <xf numFmtId="4" fontId="1" fillId="0" borderId="15" xfId="0" applyNumberFormat="1" applyFont="1" applyFill="1" applyBorder="1" applyAlignment="1">
      <alignment horizontal="right"/>
    </xf>
    <xf numFmtId="0" fontId="0" fillId="0" borderId="1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4" fontId="0" fillId="0" borderId="8" xfId="0" applyNumberFormat="1" applyFont="1" applyFill="1" applyBorder="1" applyAlignment="1">
      <alignment horizontal="right"/>
    </xf>
    <xf numFmtId="4" fontId="0" fillId="0" borderId="9" xfId="0" applyNumberFormat="1" applyFont="1" applyFill="1" applyBorder="1" applyAlignment="1">
      <alignment horizontal="right"/>
    </xf>
    <xf numFmtId="4" fontId="0" fillId="0" borderId="8" xfId="0" applyNumberFormat="1" applyFont="1" applyFill="1" applyBorder="1" applyAlignment="1"/>
    <xf numFmtId="4" fontId="0" fillId="0" borderId="9" xfId="0" applyNumberFormat="1" applyFont="1" applyFill="1" applyBorder="1" applyAlignment="1"/>
    <xf numFmtId="0" fontId="0" fillId="0" borderId="0" xfId="0" applyFont="1" applyFill="1" applyAlignment="1">
      <alignment horizontal="center"/>
    </xf>
    <xf numFmtId="4" fontId="1" fillId="0" borderId="8" xfId="0" applyNumberFormat="1" applyFont="1" applyFill="1" applyBorder="1" applyAlignment="1"/>
    <xf numFmtId="4" fontId="1" fillId="0" borderId="9" xfId="0" applyNumberFormat="1" applyFont="1" applyFill="1" applyBorder="1" applyAlignment="1"/>
    <xf numFmtId="0" fontId="0" fillId="0" borderId="10" xfId="0" applyFill="1" applyBorder="1"/>
    <xf numFmtId="4" fontId="1" fillId="0" borderId="8" xfId="0" applyNumberFormat="1" applyFont="1" applyFill="1" applyBorder="1" applyAlignment="1">
      <alignment horizontal="right"/>
    </xf>
    <xf numFmtId="0" fontId="1" fillId="0" borderId="9" xfId="0" applyFont="1" applyFill="1" applyBorder="1" applyAlignment="1">
      <alignment horizontal="right"/>
    </xf>
    <xf numFmtId="0" fontId="1" fillId="0" borderId="14" xfId="0" applyFont="1" applyFill="1" applyBorder="1" applyAlignment="1"/>
    <xf numFmtId="0" fontId="0" fillId="0" borderId="3" xfId="0" applyFill="1" applyBorder="1"/>
    <xf numFmtId="0" fontId="0" fillId="0" borderId="14" xfId="0" applyFill="1" applyBorder="1"/>
    <xf numFmtId="4" fontId="3" fillId="0" borderId="13" xfId="0" applyNumberFormat="1" applyFont="1" applyFill="1" applyBorder="1" applyAlignment="1"/>
    <xf numFmtId="4" fontId="3" fillId="0" borderId="15" xfId="0" applyNumberFormat="1" applyFont="1" applyFill="1" applyBorder="1" applyAlignment="1"/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1" fillId="0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7"/>
  <sheetViews>
    <sheetView tabSelected="1" topLeftCell="A22" zoomScale="90" zoomScaleNormal="90" workbookViewId="0">
      <selection activeCell="N43" sqref="N43"/>
    </sheetView>
  </sheetViews>
  <sheetFormatPr defaultRowHeight="15"/>
  <cols>
    <col min="1" max="1" width="5.28515625" style="17" customWidth="1"/>
    <col min="2" max="2" width="9.85546875" style="12" bestFit="1" customWidth="1"/>
    <col min="3" max="3" width="11" style="12" customWidth="1"/>
    <col min="4" max="4" width="6.5703125" style="12" customWidth="1"/>
    <col min="5" max="5" width="7" style="12" customWidth="1"/>
    <col min="6" max="6" width="9.85546875" style="12" bestFit="1" customWidth="1"/>
    <col min="7" max="7" width="11.85546875" style="12" customWidth="1"/>
    <col min="8" max="9" width="7.7109375" style="12" customWidth="1"/>
    <col min="10" max="10" width="11.42578125" style="12" customWidth="1"/>
    <col min="11" max="11" width="9.5703125" style="12" customWidth="1"/>
    <col min="12" max="12" width="3.85546875" style="12" customWidth="1"/>
  </cols>
  <sheetData>
    <row r="1" spans="1:12" s="17" customFormat="1" ht="24.75" customHeight="1">
      <c r="B1" s="12"/>
      <c r="C1" s="12"/>
      <c r="D1" s="12"/>
      <c r="E1" s="12"/>
      <c r="F1" s="12"/>
      <c r="G1" s="12"/>
      <c r="H1" s="12"/>
      <c r="I1" s="12"/>
      <c r="J1" s="98" t="s">
        <v>138</v>
      </c>
      <c r="K1" s="98"/>
      <c r="L1" s="12"/>
    </row>
    <row r="2" spans="1:12" ht="18.7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18.75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18.75">
      <c r="A4" s="1"/>
      <c r="B4" s="50"/>
      <c r="C4" s="22" t="s">
        <v>2</v>
      </c>
      <c r="D4" s="50">
        <v>114</v>
      </c>
      <c r="E4" s="76" t="s">
        <v>78</v>
      </c>
      <c r="F4" s="76"/>
      <c r="G4" s="76"/>
      <c r="H4" s="76"/>
      <c r="I4" s="50">
        <v>2014</v>
      </c>
      <c r="J4" s="99" t="s">
        <v>22</v>
      </c>
    </row>
    <row r="5" spans="1:12">
      <c r="E5" s="35"/>
    </row>
    <row r="6" spans="1:12" ht="15.75">
      <c r="A6" s="2" t="s">
        <v>27</v>
      </c>
      <c r="B6" s="23">
        <v>2013</v>
      </c>
      <c r="C6" s="12" t="s">
        <v>28</v>
      </c>
      <c r="D6" s="23" t="s">
        <v>126</v>
      </c>
      <c r="E6" s="40">
        <v>989.1</v>
      </c>
      <c r="F6" s="12" t="s">
        <v>62</v>
      </c>
    </row>
    <row r="7" spans="1:12" ht="15.75">
      <c r="A7" s="72">
        <v>687534.92</v>
      </c>
      <c r="B7" s="72"/>
      <c r="C7" s="24" t="s">
        <v>3</v>
      </c>
      <c r="G7" s="25">
        <f>A7-J8</f>
        <v>380560.58</v>
      </c>
      <c r="H7" s="26" t="s">
        <v>82</v>
      </c>
      <c r="I7" s="29">
        <f>(G7/A7)*100</f>
        <v>55.351454730473904</v>
      </c>
      <c r="J7" s="12" t="s">
        <v>4</v>
      </c>
    </row>
    <row r="8" spans="1:12">
      <c r="A8" s="17" t="s">
        <v>77</v>
      </c>
      <c r="J8" s="12">
        <v>306974.34000000003</v>
      </c>
      <c r="K8" s="12" t="s">
        <v>5</v>
      </c>
    </row>
    <row r="9" spans="1:12">
      <c r="A9" s="17" t="s">
        <v>76</v>
      </c>
    </row>
    <row r="10" spans="1:12">
      <c r="A10" s="17" t="s">
        <v>112</v>
      </c>
      <c r="B10" s="15">
        <v>14266.33</v>
      </c>
      <c r="C10" s="12" t="s">
        <v>10</v>
      </c>
      <c r="E10" s="27" t="s">
        <v>85</v>
      </c>
      <c r="F10" s="15">
        <v>12381.4</v>
      </c>
      <c r="G10" s="12" t="s">
        <v>10</v>
      </c>
      <c r="I10" s="27"/>
      <c r="J10" s="15"/>
    </row>
    <row r="11" spans="1:12">
      <c r="A11" s="17" t="s">
        <v>113</v>
      </c>
      <c r="B11" s="15">
        <v>6916.7</v>
      </c>
      <c r="C11" s="12" t="s">
        <v>10</v>
      </c>
      <c r="E11" s="27" t="s">
        <v>86</v>
      </c>
      <c r="F11" s="15">
        <v>7953.97</v>
      </c>
      <c r="G11" s="12" t="s">
        <v>10</v>
      </c>
      <c r="I11" s="27"/>
      <c r="J11" s="15"/>
    </row>
    <row r="12" spans="1:12">
      <c r="B12" s="15"/>
      <c r="E12" s="51"/>
      <c r="F12" s="15"/>
      <c r="I12" s="51"/>
      <c r="J12" s="15"/>
    </row>
    <row r="13" spans="1:12" ht="15.75">
      <c r="A13" s="17" t="s">
        <v>30</v>
      </c>
      <c r="J13" s="15">
        <f>G14+G15+G16+G17</f>
        <v>306974.34000000003</v>
      </c>
      <c r="K13" s="100" t="s">
        <v>31</v>
      </c>
    </row>
    <row r="14" spans="1:12">
      <c r="A14" s="3" t="s">
        <v>6</v>
      </c>
      <c r="B14" s="12" t="s">
        <v>7</v>
      </c>
      <c r="G14" s="16">
        <f>(J8*43.5/100)</f>
        <v>133533.83790000001</v>
      </c>
      <c r="H14" s="12" t="s">
        <v>10</v>
      </c>
    </row>
    <row r="15" spans="1:12">
      <c r="A15" s="3" t="s">
        <v>6</v>
      </c>
      <c r="B15" s="12" t="s">
        <v>8</v>
      </c>
      <c r="G15" s="16">
        <f>(J8*36.6/100)</f>
        <v>112352.60844000001</v>
      </c>
      <c r="H15" s="12" t="s">
        <v>10</v>
      </c>
    </row>
    <row r="16" spans="1:12">
      <c r="A16" s="3" t="s">
        <v>6</v>
      </c>
      <c r="B16" s="12" t="s">
        <v>9</v>
      </c>
      <c r="G16" s="16">
        <f>(J8*12.5/100)</f>
        <v>38371.792500000003</v>
      </c>
      <c r="H16" s="12" t="s">
        <v>10</v>
      </c>
      <c r="K16" s="24"/>
      <c r="L16" s="26"/>
    </row>
    <row r="17" spans="1:12">
      <c r="A17" s="3" t="s">
        <v>6</v>
      </c>
      <c r="B17" s="12" t="s">
        <v>14</v>
      </c>
      <c r="G17" s="16">
        <f>(J8*7.4/100)</f>
        <v>22716.101160000006</v>
      </c>
      <c r="H17" s="12" t="s">
        <v>10</v>
      </c>
    </row>
    <row r="18" spans="1:12">
      <c r="G18" s="28"/>
    </row>
    <row r="19" spans="1:12">
      <c r="A19" s="4" t="s">
        <v>11</v>
      </c>
      <c r="G19" s="16">
        <f>E6*5.45*12</f>
        <v>64687.14</v>
      </c>
      <c r="H19" s="12" t="s">
        <v>12</v>
      </c>
    </row>
    <row r="20" spans="1:12" ht="15.75" thickBot="1">
      <c r="A20" s="62">
        <f>G19*I7/100</f>
        <v>35805.273013538274</v>
      </c>
      <c r="B20" s="62"/>
      <c r="C20" s="12" t="s">
        <v>68</v>
      </c>
    </row>
    <row r="21" spans="1:12">
      <c r="A21" s="5" t="s">
        <v>2</v>
      </c>
      <c r="B21" s="73" t="s">
        <v>20</v>
      </c>
      <c r="C21" s="74"/>
      <c r="D21" s="74"/>
      <c r="E21" s="74"/>
      <c r="F21" s="74"/>
      <c r="G21" s="74"/>
      <c r="H21" s="75"/>
      <c r="I21" s="101" t="s">
        <v>18</v>
      </c>
      <c r="J21" s="102" t="s">
        <v>17</v>
      </c>
      <c r="K21" s="73" t="s">
        <v>15</v>
      </c>
      <c r="L21" s="75"/>
    </row>
    <row r="22" spans="1:12" ht="15.75" thickBot="1">
      <c r="A22" s="6" t="s">
        <v>13</v>
      </c>
      <c r="B22" s="58"/>
      <c r="C22" s="59"/>
      <c r="D22" s="59"/>
      <c r="E22" s="59"/>
      <c r="F22" s="59"/>
      <c r="G22" s="59"/>
      <c r="H22" s="60"/>
      <c r="I22" s="103" t="s">
        <v>19</v>
      </c>
      <c r="J22" s="104"/>
      <c r="K22" s="105" t="s">
        <v>16</v>
      </c>
      <c r="L22" s="106"/>
    </row>
    <row r="23" spans="1:12" ht="15.75" thickBot="1">
      <c r="A23" s="32"/>
      <c r="B23" s="77" t="s">
        <v>87</v>
      </c>
      <c r="C23" s="78"/>
      <c r="D23" s="78"/>
      <c r="E23" s="78"/>
      <c r="F23" s="78"/>
      <c r="G23" s="78"/>
      <c r="H23" s="79"/>
      <c r="I23" s="107"/>
      <c r="J23" s="108"/>
      <c r="K23" s="109">
        <v>46273.15</v>
      </c>
      <c r="L23" s="110"/>
    </row>
    <row r="24" spans="1:12">
      <c r="A24" s="38">
        <v>1</v>
      </c>
      <c r="B24" s="52" t="s">
        <v>114</v>
      </c>
      <c r="C24" s="53"/>
      <c r="D24" s="53"/>
      <c r="E24" s="53"/>
      <c r="F24" s="53"/>
      <c r="G24" s="53"/>
      <c r="H24" s="53"/>
      <c r="I24" s="111" t="s">
        <v>80</v>
      </c>
      <c r="J24" s="112">
        <v>22</v>
      </c>
      <c r="K24" s="113">
        <f>103300*0.0191</f>
        <v>1973.03</v>
      </c>
      <c r="L24" s="114"/>
    </row>
    <row r="25" spans="1:12">
      <c r="A25" s="38">
        <v>2</v>
      </c>
      <c r="B25" s="52" t="s">
        <v>115</v>
      </c>
      <c r="C25" s="53"/>
      <c r="D25" s="53"/>
      <c r="E25" s="53"/>
      <c r="F25" s="53"/>
      <c r="G25" s="53"/>
      <c r="H25" s="53"/>
      <c r="I25" s="111" t="s">
        <v>80</v>
      </c>
      <c r="J25" s="112">
        <v>7</v>
      </c>
      <c r="K25" s="113">
        <f>22050*0.0311</f>
        <v>685.755</v>
      </c>
      <c r="L25" s="114"/>
    </row>
    <row r="26" spans="1:12">
      <c r="A26" s="38">
        <v>3</v>
      </c>
      <c r="B26" s="53" t="s">
        <v>116</v>
      </c>
      <c r="C26" s="53"/>
      <c r="D26" s="53"/>
      <c r="E26" s="53"/>
      <c r="F26" s="53"/>
      <c r="G26" s="53"/>
      <c r="H26" s="53"/>
      <c r="I26" s="36" t="s">
        <v>100</v>
      </c>
      <c r="J26" s="112">
        <v>409</v>
      </c>
      <c r="K26" s="113">
        <v>1000</v>
      </c>
      <c r="L26" s="114"/>
    </row>
    <row r="27" spans="1:12">
      <c r="A27" s="38">
        <v>4</v>
      </c>
      <c r="B27" s="65" t="s">
        <v>102</v>
      </c>
      <c r="C27" s="66"/>
      <c r="D27" s="66"/>
      <c r="E27" s="66"/>
      <c r="F27" s="66"/>
      <c r="G27" s="66"/>
      <c r="H27" s="67"/>
      <c r="I27" s="49" t="s">
        <v>81</v>
      </c>
      <c r="J27" s="36">
        <v>12</v>
      </c>
      <c r="K27" s="63">
        <f>2000*12*0.0569</f>
        <v>1365.6</v>
      </c>
      <c r="L27" s="64"/>
    </row>
    <row r="28" spans="1:12">
      <c r="A28" s="38">
        <v>5</v>
      </c>
      <c r="B28" s="52" t="s">
        <v>117</v>
      </c>
      <c r="C28" s="53"/>
      <c r="D28" s="53"/>
      <c r="E28" s="53"/>
      <c r="F28" s="53"/>
      <c r="G28" s="53"/>
      <c r="H28" s="54"/>
      <c r="I28" s="111" t="s">
        <v>79</v>
      </c>
      <c r="J28" s="112">
        <v>26</v>
      </c>
      <c r="K28" s="115">
        <f>346.67*0.0191</f>
        <v>6.621397</v>
      </c>
      <c r="L28" s="116"/>
    </row>
    <row r="29" spans="1:12">
      <c r="A29" s="38">
        <v>6</v>
      </c>
      <c r="B29" s="52" t="s">
        <v>118</v>
      </c>
      <c r="C29" s="53"/>
      <c r="D29" s="53"/>
      <c r="E29" s="53"/>
      <c r="F29" s="53"/>
      <c r="G29" s="53"/>
      <c r="H29" s="54"/>
      <c r="I29" s="111" t="s">
        <v>79</v>
      </c>
      <c r="J29" s="112">
        <v>21</v>
      </c>
      <c r="K29" s="70">
        <f>1041.6*0.0191</f>
        <v>19.894559999999998</v>
      </c>
      <c r="L29" s="116"/>
    </row>
    <row r="30" spans="1:12">
      <c r="A30" s="38">
        <v>7</v>
      </c>
      <c r="B30" s="53" t="s">
        <v>103</v>
      </c>
      <c r="C30" s="53"/>
      <c r="D30" s="53"/>
      <c r="E30" s="53"/>
      <c r="F30" s="53"/>
      <c r="G30" s="53"/>
      <c r="H30" s="53"/>
      <c r="I30" s="18" t="s">
        <v>79</v>
      </c>
      <c r="J30" s="112">
        <v>3</v>
      </c>
      <c r="K30" s="55">
        <v>165</v>
      </c>
      <c r="L30" s="56"/>
    </row>
    <row r="31" spans="1:12">
      <c r="A31" s="38">
        <v>8</v>
      </c>
      <c r="B31" s="95" t="s">
        <v>119</v>
      </c>
      <c r="C31" s="53"/>
      <c r="D31" s="53"/>
      <c r="E31" s="53"/>
      <c r="F31" s="53"/>
      <c r="G31" s="53"/>
      <c r="H31" s="53"/>
      <c r="I31" s="18" t="s">
        <v>104</v>
      </c>
      <c r="J31" s="112">
        <v>1</v>
      </c>
      <c r="K31" s="55">
        <f>7154.4*0.0139</f>
        <v>99.446159999999992</v>
      </c>
      <c r="L31" s="56"/>
    </row>
    <row r="32" spans="1:12">
      <c r="A32" s="38">
        <v>9</v>
      </c>
      <c r="B32" s="95" t="s">
        <v>120</v>
      </c>
      <c r="C32" s="96"/>
      <c r="D32" s="96"/>
      <c r="E32" s="96"/>
      <c r="F32" s="96"/>
      <c r="G32" s="96"/>
      <c r="H32" s="97"/>
      <c r="I32" s="18" t="s">
        <v>79</v>
      </c>
      <c r="J32" s="112">
        <v>6</v>
      </c>
      <c r="K32" s="55">
        <f>(2400+3000)*0.0139</f>
        <v>75.06</v>
      </c>
      <c r="L32" s="56"/>
    </row>
    <row r="33" spans="1:12">
      <c r="A33" s="38">
        <v>10</v>
      </c>
      <c r="B33" s="95" t="s">
        <v>121</v>
      </c>
      <c r="C33" s="96"/>
      <c r="D33" s="96"/>
      <c r="E33" s="96"/>
      <c r="F33" s="96"/>
      <c r="G33" s="96"/>
      <c r="H33" s="97"/>
      <c r="I33" s="18" t="s">
        <v>125</v>
      </c>
      <c r="J33" s="46" t="s">
        <v>125</v>
      </c>
      <c r="K33" s="55">
        <f>2000*0.0139</f>
        <v>27.799999999999997</v>
      </c>
      <c r="L33" s="56"/>
    </row>
    <row r="34" spans="1:12" ht="15" customHeight="1">
      <c r="A34" s="38">
        <v>11</v>
      </c>
      <c r="B34" s="52" t="s">
        <v>105</v>
      </c>
      <c r="C34" s="53"/>
      <c r="D34" s="53"/>
      <c r="E34" s="53"/>
      <c r="F34" s="53"/>
      <c r="G34" s="53"/>
      <c r="H34" s="54"/>
      <c r="I34" s="18" t="s">
        <v>84</v>
      </c>
      <c r="J34" s="112">
        <v>47</v>
      </c>
      <c r="K34" s="55">
        <f>(8628+4000)*0.0139</f>
        <v>175.5292</v>
      </c>
      <c r="L34" s="56"/>
    </row>
    <row r="35" spans="1:12">
      <c r="A35" s="38">
        <v>10</v>
      </c>
      <c r="B35" s="95" t="s">
        <v>134</v>
      </c>
      <c r="C35" s="96"/>
      <c r="D35" s="96"/>
      <c r="E35" s="96"/>
      <c r="F35" s="96"/>
      <c r="G35" s="96"/>
      <c r="H35" s="97"/>
      <c r="I35" s="18" t="s">
        <v>135</v>
      </c>
      <c r="J35" s="112">
        <v>409</v>
      </c>
      <c r="K35" s="55">
        <v>1000</v>
      </c>
      <c r="L35" s="56"/>
    </row>
    <row r="36" spans="1:12" ht="15" customHeight="1">
      <c r="A36" s="38">
        <v>12</v>
      </c>
      <c r="B36" s="95" t="s">
        <v>106</v>
      </c>
      <c r="C36" s="96"/>
      <c r="D36" s="96"/>
      <c r="E36" s="96"/>
      <c r="F36" s="96"/>
      <c r="G36" s="96"/>
      <c r="H36" s="97"/>
      <c r="I36" s="18" t="s">
        <v>79</v>
      </c>
      <c r="J36" s="112">
        <v>1</v>
      </c>
      <c r="K36" s="55">
        <f>17760.7*0.0139</f>
        <v>246.87372999999999</v>
      </c>
      <c r="L36" s="56"/>
    </row>
    <row r="37" spans="1:12">
      <c r="A37" s="38">
        <v>13</v>
      </c>
      <c r="B37" s="52" t="s">
        <v>122</v>
      </c>
      <c r="C37" s="53"/>
      <c r="D37" s="53"/>
      <c r="E37" s="53"/>
      <c r="F37" s="53"/>
      <c r="G37" s="53"/>
      <c r="H37" s="54"/>
      <c r="I37" s="23" t="s">
        <v>79</v>
      </c>
      <c r="J37" s="42">
        <v>2</v>
      </c>
      <c r="K37" s="68">
        <f>380*2*0.2852</f>
        <v>216.75200000000001</v>
      </c>
      <c r="L37" s="69"/>
    </row>
    <row r="38" spans="1:12">
      <c r="A38" s="38">
        <v>14</v>
      </c>
      <c r="B38" s="65" t="s">
        <v>123</v>
      </c>
      <c r="C38" s="66"/>
      <c r="D38" s="66"/>
      <c r="E38" s="66"/>
      <c r="F38" s="66"/>
      <c r="G38" s="66"/>
      <c r="H38" s="67"/>
      <c r="I38" s="23" t="s">
        <v>79</v>
      </c>
      <c r="J38" s="42">
        <v>2</v>
      </c>
      <c r="K38" s="68">
        <f>250*2*0.2852</f>
        <v>142.6</v>
      </c>
      <c r="L38" s="69"/>
    </row>
    <row r="39" spans="1:12">
      <c r="A39" s="38">
        <v>15</v>
      </c>
      <c r="B39" s="52" t="s">
        <v>110</v>
      </c>
      <c r="C39" s="94"/>
      <c r="D39" s="94"/>
      <c r="E39" s="94"/>
      <c r="F39" s="94"/>
      <c r="G39" s="94"/>
      <c r="H39" s="54"/>
      <c r="I39" s="18" t="s">
        <v>79</v>
      </c>
      <c r="J39" s="23">
        <v>1</v>
      </c>
      <c r="K39" s="70">
        <f>(7775+3300+2250+400)*0.2852</f>
        <v>3914.3700000000003</v>
      </c>
      <c r="L39" s="71"/>
    </row>
    <row r="40" spans="1:12">
      <c r="A40" s="38">
        <v>16</v>
      </c>
      <c r="B40" s="52" t="s">
        <v>111</v>
      </c>
      <c r="C40" s="53"/>
      <c r="D40" s="53"/>
      <c r="E40" s="53"/>
      <c r="F40" s="53"/>
      <c r="G40" s="53"/>
      <c r="H40" s="54"/>
      <c r="I40" s="18" t="s">
        <v>79</v>
      </c>
      <c r="J40" s="45">
        <v>3</v>
      </c>
      <c r="K40" s="70">
        <f>700*0.2852</f>
        <v>199.64000000000001</v>
      </c>
      <c r="L40" s="71"/>
    </row>
    <row r="41" spans="1:12">
      <c r="A41" s="38">
        <v>17</v>
      </c>
      <c r="B41" s="52" t="s">
        <v>124</v>
      </c>
      <c r="C41" s="53"/>
      <c r="D41" s="53"/>
      <c r="E41" s="53"/>
      <c r="F41" s="53"/>
      <c r="G41" s="53"/>
      <c r="H41" s="54"/>
      <c r="I41" s="41" t="s">
        <v>79</v>
      </c>
      <c r="J41" s="117">
        <v>1</v>
      </c>
      <c r="K41" s="113">
        <f>19433*0.0139</f>
        <v>270.11869999999999</v>
      </c>
      <c r="L41" s="114"/>
    </row>
    <row r="42" spans="1:12">
      <c r="A42" s="38">
        <v>18</v>
      </c>
      <c r="B42" s="66" t="s">
        <v>101</v>
      </c>
      <c r="C42" s="66"/>
      <c r="D42" s="66"/>
      <c r="E42" s="66"/>
      <c r="F42" s="66"/>
      <c r="G42" s="66"/>
      <c r="H42" s="66"/>
      <c r="I42" s="36" t="s">
        <v>81</v>
      </c>
      <c r="J42" s="48">
        <v>12</v>
      </c>
      <c r="K42" s="63">
        <f>3700*12*0.22</f>
        <v>9768</v>
      </c>
      <c r="L42" s="64"/>
    </row>
    <row r="43" spans="1:12">
      <c r="A43" s="8"/>
      <c r="B43" s="53" t="s">
        <v>107</v>
      </c>
      <c r="C43" s="53"/>
      <c r="D43" s="53"/>
      <c r="E43" s="53"/>
      <c r="F43" s="53"/>
      <c r="G43" s="53"/>
      <c r="H43" s="53"/>
      <c r="I43" s="18"/>
      <c r="J43" s="46"/>
      <c r="K43" s="118">
        <f>SUM(K24:L42)</f>
        <v>21352.090747000002</v>
      </c>
      <c r="L43" s="119"/>
    </row>
    <row r="44" spans="1:12">
      <c r="A44" s="8"/>
      <c r="B44" s="52" t="s">
        <v>137</v>
      </c>
      <c r="C44" s="53"/>
      <c r="D44" s="53"/>
      <c r="E44" s="53"/>
      <c r="F44" s="53"/>
      <c r="G44" s="53"/>
      <c r="H44" s="53"/>
      <c r="I44" s="18"/>
      <c r="J44" s="46"/>
      <c r="K44" s="70">
        <f>K43*0.14</f>
        <v>2989.2927045800006</v>
      </c>
      <c r="L44" s="71"/>
    </row>
    <row r="45" spans="1:12" ht="15.75" thickBot="1">
      <c r="A45" s="8"/>
      <c r="B45" s="39" t="s">
        <v>108</v>
      </c>
      <c r="C45" s="39"/>
      <c r="D45" s="39"/>
      <c r="E45" s="39"/>
      <c r="F45" s="39"/>
      <c r="G45" s="39"/>
      <c r="H45" s="39"/>
      <c r="I45" s="120"/>
      <c r="J45" s="39"/>
      <c r="K45" s="121">
        <f>SUM(K43:L44)</f>
        <v>24341.383451580004</v>
      </c>
      <c r="L45" s="122"/>
    </row>
    <row r="46" spans="1:12" ht="16.5" thickBot="1">
      <c r="A46" s="7"/>
      <c r="B46" s="123" t="s">
        <v>109</v>
      </c>
      <c r="C46" s="123"/>
      <c r="D46" s="123"/>
      <c r="E46" s="123"/>
      <c r="F46" s="123"/>
      <c r="G46" s="123"/>
      <c r="H46" s="123"/>
      <c r="I46" s="124"/>
      <c r="J46" s="125"/>
      <c r="K46" s="126">
        <f>K45+K23</f>
        <v>70614.533451580006</v>
      </c>
      <c r="L46" s="127"/>
    </row>
    <row r="47" spans="1:12">
      <c r="A47" s="17" t="s">
        <v>21</v>
      </c>
    </row>
    <row r="48" spans="1:12">
      <c r="A48" s="17" t="s">
        <v>23</v>
      </c>
      <c r="D48" s="23">
        <f>I4</f>
        <v>2014</v>
      </c>
      <c r="E48" s="12" t="s">
        <v>24</v>
      </c>
      <c r="G48" s="13">
        <f>K46-G19</f>
        <v>5927.3934515800065</v>
      </c>
      <c r="H48" s="12" t="s">
        <v>25</v>
      </c>
    </row>
    <row r="49" spans="1:12" ht="15.75" thickBot="1">
      <c r="A49" s="17" t="s">
        <v>26</v>
      </c>
      <c r="B49" s="23">
        <f>I4</f>
        <v>2014</v>
      </c>
      <c r="C49" s="12" t="s">
        <v>29</v>
      </c>
    </row>
    <row r="50" spans="1:12">
      <c r="A50" s="20" t="s">
        <v>2</v>
      </c>
      <c r="B50" s="83" t="s">
        <v>38</v>
      </c>
      <c r="C50" s="84"/>
      <c r="D50" s="84"/>
      <c r="E50" s="84"/>
      <c r="F50" s="83" t="s">
        <v>39</v>
      </c>
      <c r="G50" s="84"/>
      <c r="H50" s="85"/>
      <c r="I50" s="83" t="s">
        <v>40</v>
      </c>
      <c r="J50" s="84"/>
      <c r="K50" s="84"/>
      <c r="L50" s="85"/>
    </row>
    <row r="51" spans="1:12" ht="15.75" thickBot="1">
      <c r="A51" s="11"/>
      <c r="B51" s="80"/>
      <c r="C51" s="81"/>
      <c r="D51" s="81"/>
      <c r="E51" s="81"/>
      <c r="F51" s="80"/>
      <c r="G51" s="81"/>
      <c r="H51" s="82"/>
      <c r="I51" s="80" t="s">
        <v>88</v>
      </c>
      <c r="J51" s="81"/>
      <c r="K51" s="81"/>
      <c r="L51" s="82"/>
    </row>
    <row r="52" spans="1:12">
      <c r="A52" s="33" t="s">
        <v>32</v>
      </c>
      <c r="B52" s="128" t="s">
        <v>41</v>
      </c>
      <c r="C52" s="128"/>
      <c r="D52" s="128"/>
      <c r="E52" s="129"/>
      <c r="F52" s="86" t="s">
        <v>89</v>
      </c>
      <c r="G52" s="87"/>
      <c r="H52" s="88"/>
      <c r="I52" s="86" t="s">
        <v>90</v>
      </c>
      <c r="J52" s="87"/>
      <c r="K52" s="87"/>
      <c r="L52" s="88"/>
    </row>
    <row r="53" spans="1:12">
      <c r="A53" s="18" t="s">
        <v>33</v>
      </c>
      <c r="B53" s="53" t="s">
        <v>42</v>
      </c>
      <c r="C53" s="53"/>
      <c r="D53" s="53"/>
      <c r="E53" s="54"/>
      <c r="F53" s="58" t="s">
        <v>91</v>
      </c>
      <c r="G53" s="59"/>
      <c r="H53" s="60"/>
      <c r="I53" s="58" t="s">
        <v>47</v>
      </c>
      <c r="J53" s="59"/>
      <c r="K53" s="59"/>
      <c r="L53" s="60"/>
    </row>
    <row r="54" spans="1:12">
      <c r="A54" s="18" t="s">
        <v>34</v>
      </c>
      <c r="B54" s="53" t="s">
        <v>43</v>
      </c>
      <c r="C54" s="53"/>
      <c r="D54" s="53"/>
      <c r="E54" s="54"/>
      <c r="F54" s="58" t="s">
        <v>92</v>
      </c>
      <c r="G54" s="59"/>
      <c r="H54" s="60"/>
      <c r="I54" s="58" t="s">
        <v>93</v>
      </c>
      <c r="J54" s="59"/>
      <c r="K54" s="59"/>
      <c r="L54" s="60"/>
    </row>
    <row r="55" spans="1:12">
      <c r="A55" s="18" t="s">
        <v>35</v>
      </c>
      <c r="B55" s="53" t="s">
        <v>44</v>
      </c>
      <c r="C55" s="53"/>
      <c r="D55" s="53"/>
      <c r="E55" s="54"/>
      <c r="F55" s="58" t="s">
        <v>94</v>
      </c>
      <c r="G55" s="59"/>
      <c r="H55" s="60"/>
      <c r="I55" s="58" t="s">
        <v>95</v>
      </c>
      <c r="J55" s="59"/>
      <c r="K55" s="59"/>
      <c r="L55" s="60"/>
    </row>
    <row r="56" spans="1:12">
      <c r="A56" s="18" t="s">
        <v>36</v>
      </c>
      <c r="B56" s="53" t="s">
        <v>45</v>
      </c>
      <c r="C56" s="53"/>
      <c r="D56" s="53"/>
      <c r="E56" s="54"/>
      <c r="F56" s="58" t="s">
        <v>96</v>
      </c>
      <c r="G56" s="59"/>
      <c r="H56" s="60"/>
      <c r="I56" s="58" t="s">
        <v>97</v>
      </c>
      <c r="J56" s="59"/>
      <c r="K56" s="59"/>
      <c r="L56" s="60"/>
    </row>
    <row r="57" spans="1:12" ht="15.75" thickBot="1">
      <c r="A57" s="34" t="s">
        <v>37</v>
      </c>
      <c r="B57" s="92" t="s">
        <v>46</v>
      </c>
      <c r="C57" s="92"/>
      <c r="D57" s="92"/>
      <c r="E57" s="93"/>
      <c r="F57" s="89" t="s">
        <v>98</v>
      </c>
      <c r="G57" s="90"/>
      <c r="H57" s="91"/>
      <c r="I57" s="89" t="s">
        <v>99</v>
      </c>
      <c r="J57" s="90"/>
      <c r="K57" s="90"/>
      <c r="L57" s="91"/>
    </row>
    <row r="59" spans="1:12">
      <c r="A59" s="9" t="s">
        <v>50</v>
      </c>
      <c r="B59" s="23">
        <f>I4+1</f>
        <v>2015</v>
      </c>
      <c r="C59" s="12" t="s">
        <v>51</v>
      </c>
    </row>
    <row r="60" spans="1:12">
      <c r="A60" s="43" t="s">
        <v>127</v>
      </c>
    </row>
    <row r="61" spans="1:12">
      <c r="A61" s="19" t="s">
        <v>48</v>
      </c>
      <c r="F61" s="29">
        <f>H83</f>
        <v>11.241481603779532</v>
      </c>
      <c r="G61" s="12" t="s">
        <v>49</v>
      </c>
    </row>
    <row r="62" spans="1:12">
      <c r="A62" s="19" t="s">
        <v>71</v>
      </c>
      <c r="C62" s="14"/>
      <c r="G62" s="23"/>
    </row>
    <row r="63" spans="1:12">
      <c r="A63" s="19" t="s">
        <v>75</v>
      </c>
      <c r="E63" s="23"/>
      <c r="K63" s="23"/>
    </row>
    <row r="64" spans="1:12">
      <c r="A64" s="21" t="s">
        <v>72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51"/>
    </row>
    <row r="65" spans="1:12">
      <c r="A65" s="57" t="s">
        <v>73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</row>
    <row r="66" spans="1:12">
      <c r="A66" s="57" t="s">
        <v>74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</row>
    <row r="67" spans="1:12">
      <c r="A67" s="21"/>
      <c r="B67" s="30"/>
      <c r="C67" s="30"/>
      <c r="D67" s="30"/>
      <c r="E67" s="30"/>
      <c r="F67" s="30"/>
      <c r="G67" s="30"/>
      <c r="H67" s="30"/>
      <c r="I67" s="30"/>
      <c r="J67" s="30"/>
      <c r="K67" s="30"/>
    </row>
    <row r="68" spans="1:12">
      <c r="A68" s="19" t="s">
        <v>83</v>
      </c>
      <c r="B68" s="23">
        <f>I4+1</f>
        <v>2015</v>
      </c>
      <c r="C68" s="12" t="s">
        <v>52</v>
      </c>
    </row>
    <row r="69" spans="1:12">
      <c r="A69" s="44" t="s">
        <v>136</v>
      </c>
    </row>
    <row r="70" spans="1:12">
      <c r="A70" s="44" t="s">
        <v>53</v>
      </c>
      <c r="J70" s="15">
        <v>15000</v>
      </c>
      <c r="K70" s="12" t="s">
        <v>10</v>
      </c>
    </row>
    <row r="71" spans="1:12">
      <c r="A71" s="57" t="s">
        <v>70</v>
      </c>
      <c r="B71" s="57"/>
      <c r="C71" s="57"/>
      <c r="D71" s="57"/>
      <c r="E71" s="57"/>
      <c r="J71" s="15">
        <v>10000</v>
      </c>
      <c r="K71" s="12" t="s">
        <v>10</v>
      </c>
    </row>
    <row r="72" spans="1:12">
      <c r="A72" s="44" t="s">
        <v>54</v>
      </c>
      <c r="J72" s="15">
        <v>1500</v>
      </c>
      <c r="K72" s="12" t="s">
        <v>10</v>
      </c>
    </row>
    <row r="73" spans="1:12">
      <c r="A73" s="44" t="s">
        <v>69</v>
      </c>
      <c r="J73" s="15">
        <v>15000</v>
      </c>
      <c r="K73" s="12" t="s">
        <v>10</v>
      </c>
    </row>
    <row r="74" spans="1:12">
      <c r="A74" s="44" t="s">
        <v>55</v>
      </c>
      <c r="J74" s="15">
        <v>8000</v>
      </c>
      <c r="K74" s="12" t="s">
        <v>10</v>
      </c>
    </row>
    <row r="75" spans="1:12">
      <c r="A75" s="44" t="s">
        <v>56</v>
      </c>
      <c r="J75" s="15">
        <v>8000</v>
      </c>
      <c r="K75" s="12" t="s">
        <v>10</v>
      </c>
    </row>
    <row r="76" spans="1:12">
      <c r="A76" s="44" t="s">
        <v>129</v>
      </c>
      <c r="J76" s="15">
        <v>55000</v>
      </c>
      <c r="K76" s="12" t="s">
        <v>10</v>
      </c>
    </row>
    <row r="77" spans="1:12">
      <c r="A77" s="44" t="s">
        <v>130</v>
      </c>
      <c r="J77" s="15">
        <v>2000</v>
      </c>
    </row>
    <row r="78" spans="1:12">
      <c r="A78" s="44" t="s">
        <v>131</v>
      </c>
      <c r="J78" s="15">
        <v>1000</v>
      </c>
      <c r="K78" s="12" t="s">
        <v>10</v>
      </c>
    </row>
    <row r="79" spans="1:12">
      <c r="A79" s="44" t="s">
        <v>132</v>
      </c>
      <c r="J79" s="15">
        <v>3000</v>
      </c>
      <c r="K79" s="12" t="s">
        <v>10</v>
      </c>
    </row>
    <row r="80" spans="1:12">
      <c r="A80" s="44" t="s">
        <v>133</v>
      </c>
      <c r="J80" s="15">
        <v>9000</v>
      </c>
      <c r="K80" s="12" t="s">
        <v>10</v>
      </c>
    </row>
    <row r="81" spans="1:11">
      <c r="A81" s="10" t="s">
        <v>57</v>
      </c>
      <c r="J81" s="16">
        <f>SUM(J70:J80)</f>
        <v>127500</v>
      </c>
      <c r="K81" s="130" t="s">
        <v>58</v>
      </c>
    </row>
    <row r="82" spans="1:11">
      <c r="A82" s="19" t="s">
        <v>59</v>
      </c>
      <c r="H82" s="23">
        <f>I4</f>
        <v>2014</v>
      </c>
      <c r="I82" s="12" t="s">
        <v>67</v>
      </c>
      <c r="K82" s="16">
        <f>G48</f>
        <v>5927.3934515800065</v>
      </c>
    </row>
    <row r="83" spans="1:11">
      <c r="A83" s="19" t="s">
        <v>60</v>
      </c>
      <c r="C83" s="13">
        <f>J81+K82</f>
        <v>133427.39345158002</v>
      </c>
      <c r="D83" s="23" t="s">
        <v>61</v>
      </c>
      <c r="E83" s="31">
        <f>I4+1</f>
        <v>2015</v>
      </c>
      <c r="F83" s="12" t="s">
        <v>63</v>
      </c>
      <c r="H83" s="29">
        <f>C83/(E6*12)</f>
        <v>11.241481603779532</v>
      </c>
      <c r="I83" s="12" t="s">
        <v>64</v>
      </c>
    </row>
    <row r="85" spans="1:11">
      <c r="B85" s="12" t="s">
        <v>65</v>
      </c>
    </row>
    <row r="86" spans="1:11">
      <c r="B86" s="12" t="s">
        <v>39</v>
      </c>
      <c r="I86" s="12" t="s">
        <v>66</v>
      </c>
    </row>
    <row r="87" spans="1:11">
      <c r="K87" s="37" t="s">
        <v>128</v>
      </c>
    </row>
  </sheetData>
  <mergeCells count="83">
    <mergeCell ref="J1:K1"/>
    <mergeCell ref="A71:E71"/>
    <mergeCell ref="B56:E56"/>
    <mergeCell ref="F56:H56"/>
    <mergeCell ref="I56:L56"/>
    <mergeCell ref="B57:E57"/>
    <mergeCell ref="F57:H57"/>
    <mergeCell ref="I57:L57"/>
    <mergeCell ref="A65:L65"/>
    <mergeCell ref="A66:L66"/>
    <mergeCell ref="B54:E54"/>
    <mergeCell ref="F54:H54"/>
    <mergeCell ref="I54:L54"/>
    <mergeCell ref="B55:E55"/>
    <mergeCell ref="F55:H55"/>
    <mergeCell ref="I55:L55"/>
    <mergeCell ref="B52:E52"/>
    <mergeCell ref="F52:H52"/>
    <mergeCell ref="I52:L52"/>
    <mergeCell ref="B53:E53"/>
    <mergeCell ref="F53:H53"/>
    <mergeCell ref="I53:L53"/>
    <mergeCell ref="B51:E51"/>
    <mergeCell ref="F51:H51"/>
    <mergeCell ref="I51:L51"/>
    <mergeCell ref="B42:H42"/>
    <mergeCell ref="K42:L42"/>
    <mergeCell ref="B43:H43"/>
    <mergeCell ref="K43:L43"/>
    <mergeCell ref="B44:H44"/>
    <mergeCell ref="K44:L44"/>
    <mergeCell ref="K45:L45"/>
    <mergeCell ref="K46:L46"/>
    <mergeCell ref="B50:E50"/>
    <mergeCell ref="F50:H50"/>
    <mergeCell ref="I50:L50"/>
    <mergeCell ref="B31:H31"/>
    <mergeCell ref="K31:L31"/>
    <mergeCell ref="B32:H32"/>
    <mergeCell ref="K32:L32"/>
    <mergeCell ref="B33:H33"/>
    <mergeCell ref="K33:L33"/>
    <mergeCell ref="B28:H28"/>
    <mergeCell ref="K28:L28"/>
    <mergeCell ref="B29:H29"/>
    <mergeCell ref="K29:L29"/>
    <mergeCell ref="B30:H30"/>
    <mergeCell ref="K30:L30"/>
    <mergeCell ref="B25:H25"/>
    <mergeCell ref="K25:L25"/>
    <mergeCell ref="B26:H26"/>
    <mergeCell ref="K26:L26"/>
    <mergeCell ref="B27:H27"/>
    <mergeCell ref="K27:L27"/>
    <mergeCell ref="B22:H22"/>
    <mergeCell ref="K22:L22"/>
    <mergeCell ref="B23:H23"/>
    <mergeCell ref="K23:L23"/>
    <mergeCell ref="B24:H24"/>
    <mergeCell ref="K24:L24"/>
    <mergeCell ref="A2:L2"/>
    <mergeCell ref="A3:L3"/>
    <mergeCell ref="A7:B7"/>
    <mergeCell ref="A20:B20"/>
    <mergeCell ref="B21:H21"/>
    <mergeCell ref="K21:L21"/>
    <mergeCell ref="E4:H4"/>
    <mergeCell ref="B41:H41"/>
    <mergeCell ref="K41:L41"/>
    <mergeCell ref="B34:H34"/>
    <mergeCell ref="K34:L34"/>
    <mergeCell ref="B36:H36"/>
    <mergeCell ref="K36:L36"/>
    <mergeCell ref="B37:H37"/>
    <mergeCell ref="K37:L37"/>
    <mergeCell ref="B38:H38"/>
    <mergeCell ref="K38:L38"/>
    <mergeCell ref="B39:H39"/>
    <mergeCell ref="K39:L39"/>
    <mergeCell ref="B40:H40"/>
    <mergeCell ref="K40:L40"/>
    <mergeCell ref="B35:H35"/>
    <mergeCell ref="K35:L3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2015-03-27T12:39:05Z</dcterms:modified>
</cp:coreProperties>
</file>