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79" i="3"/>
  <c r="H80"/>
  <c r="G18" l="1"/>
  <c r="K40" l="1"/>
  <c r="K39" l="1"/>
  <c r="K38" l="1"/>
  <c r="K37"/>
  <c r="K36" l="1"/>
  <c r="K35"/>
  <c r="K34" l="1"/>
  <c r="K33"/>
  <c r="K31"/>
  <c r="K30" l="1"/>
  <c r="K29"/>
  <c r="K28" l="1"/>
  <c r="K27"/>
  <c r="K24" l="1"/>
  <c r="K23"/>
  <c r="K26" l="1"/>
  <c r="K41" s="1"/>
  <c r="K42" l="1"/>
  <c r="K43" s="1"/>
  <c r="E81" l="1"/>
  <c r="B66"/>
  <c r="B57"/>
  <c r="B47"/>
  <c r="D46"/>
  <c r="G16"/>
  <c r="G15"/>
  <c r="G14"/>
  <c r="G13"/>
  <c r="G7"/>
  <c r="I7" s="1"/>
  <c r="J12" l="1"/>
  <c r="A19"/>
  <c r="K44" l="1"/>
  <c r="G46" s="1"/>
  <c r="K80" s="1"/>
  <c r="C81" s="1"/>
  <c r="H81" s="1"/>
  <c r="F59" l="1"/>
</calcChain>
</file>

<file path=xl/sharedStrings.xml><?xml version="1.0" encoding="utf-8"?>
<sst xmlns="http://schemas.openxmlformats.org/spreadsheetml/2006/main" count="171" uniqueCount="137">
  <si>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</si>
  <si>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</si>
  <si>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</si>
  <si>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</si>
  <si>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</si>
  <si>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</si>
  <si>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</si>
  <si>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</si>
  <si>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</si>
  <si>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</si>
  <si>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</si>
  <si>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</si>
  <si>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</si>
  <si>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</si>
  <si>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</si>
  <si>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</si>
  <si>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</si>
  <si>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</si>
  <si>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</si>
  <si>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</si>
  <si>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</si>
  <si>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</si>
  <si>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</si>
  <si>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</si>
  <si>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</si>
  <si>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</si>
  <si>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</si>
  <si>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</si>
  <si>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</si>
  <si>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</si>
  <si>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</si>
  <si>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</si>
  <si>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</si>
  <si>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</si>
  <si>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</si>
  <si>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</si>
  <si>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</si>
  <si>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</si>
  <si>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</si>
  <si>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</si>
  <si>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</si>
  <si>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</si>
  <si>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</si>
  <si>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</si>
  <si>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</si>
  <si>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</si>
  <si>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</si>
  <si>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</si>
  <si>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</si>
  <si>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</si>
  <si>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</si>
  <si>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</si>
  <si>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</si>
  <si>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</si>
  <si>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</si>
  <si>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</si>
  <si>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</si>
  <si>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</si>
  <si>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</si>
  <si>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</si>
  <si>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</si>
  <si>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</si>
  <si>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</si>
  <si>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</si>
  <si>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</si>
  <si>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</si>
  <si>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</si>
  <si>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</si>
  <si>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</si>
  <si>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</si>
  <si>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</si>
  <si>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</si>
  <si>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</si>
  <si>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мес.</t>
  </si>
  <si>
    <t>м/час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</si>
  <si>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</si>
  <si>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</si>
  <si>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</si>
  <si>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</si>
  <si>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</si>
  <si>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 xml:space="preserve">   по дому</t>
  </si>
  <si>
    <t>м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</si>
  <si>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</si>
  <si>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</si>
  <si>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</si>
  <si>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</si>
  <si>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</si>
  <si>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</si>
  <si>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</si>
  <si>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</si>
  <si>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</si>
  <si>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</si>
  <si>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</si>
  <si>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( ОАО "Северное управление")</t>
  </si>
  <si>
    <r>
      <t>м</t>
    </r>
    <r>
      <rPr>
        <sz val="11"/>
        <rFont val="Calibri"/>
        <family val="2"/>
        <charset val="204"/>
      </rPr>
      <t>²</t>
    </r>
  </si>
  <si>
    <t>Тех. обслуживание наружного видеонаблюдения (6,00  %).</t>
  </si>
  <si>
    <t>раб.</t>
  </si>
  <si>
    <t>Генеральная уборка в октябре.</t>
  </si>
  <si>
    <t>м ²</t>
  </si>
  <si>
    <t>Замена питающих кабелей на электродвигатели насосов КНС (1,16%).</t>
  </si>
  <si>
    <t>Регистрация видеонаблюдения(1,16%).</t>
  </si>
  <si>
    <t xml:space="preserve">   117 ( </t>
  </si>
  <si>
    <t xml:space="preserve">1. В </t>
  </si>
  <si>
    <t>Ремонт теплосчетчика (19,53%).</t>
  </si>
  <si>
    <t>Програмирование ключей в ИТП (19,53%).</t>
  </si>
  <si>
    <t>Техн. обслуживание охранной сигнализации (19,53%).</t>
  </si>
  <si>
    <t>Всего в 2014году:</t>
  </si>
  <si>
    <t>ИТОГО за 2014год:</t>
  </si>
  <si>
    <t>ИТОГО на 31.12.2014г:</t>
  </si>
  <si>
    <t xml:space="preserve">   рублей  (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</si>
  <si>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5 -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</si>
  <si>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</si>
  <si>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13 -</t>
    </r>
  </si>
  <si>
    <t xml:space="preserve"> - </t>
  </si>
  <si>
    <t>Уборка и вывоз снега с придомовой территории в январе (2,11%).</t>
  </si>
  <si>
    <t>Уборка и вывоз снега с придомовой территории в марте (1,58%).</t>
  </si>
  <si>
    <t>Генеральная уборка подъездов в апреле.</t>
  </si>
  <si>
    <t>Нанесение трафарета на мусорные баки (1,58%).</t>
  </si>
  <si>
    <t>Покраска мусорных баков (1,58%).</t>
  </si>
  <si>
    <t>Ремонт бытового помещения (1,16%).</t>
  </si>
  <si>
    <t>Замена трансформатора тока (по предписанию энергосбыта)(1,16%).</t>
  </si>
  <si>
    <t>Чистка КНС (канализационной насосной станции) (1,16%).</t>
  </si>
  <si>
    <t>Замена манометров в ИТП (19,53%).</t>
  </si>
  <si>
    <t>Замена термометров в ИТП (19,53%).</t>
  </si>
  <si>
    <t>Установка новогодней елки (1,16 %).</t>
  </si>
  <si>
    <t xml:space="preserve"> - содержание общего имущества -   11,20   рубля с кв.метра общей площади в месяц;</t>
  </si>
  <si>
    <t>Бер117(I)</t>
  </si>
  <si>
    <t>Перерасход (+) или экономия (-) средств в 2013 году.</t>
  </si>
  <si>
    <t xml:space="preserve">  -  ремонт подъезда 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</si>
  <si>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</si>
  <si>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</si>
  <si>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</si>
  <si>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</si>
  <si>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t>6.    В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</si>
  <si>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</si>
  <si>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</si>
  <si>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 xml:space="preserve">Представлен на рассмотрение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</si>
</sst>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/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2" fillId="0" borderId="0" xfId="0" applyFont="1" applyFill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8" fillId="0" borderId="9" xfId="0" applyFont="1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13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1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" fontId="6" fillId="0" borderId="0" xfId="0" applyNumberFormat="1" applyFont="1" applyFill="1"/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4" fontId="1" fillId="0" borderId="8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3" xfId="0" applyFont="1" applyFill="1" applyBorder="1" applyAlignment="1"/>
    <xf numFmtId="4" fontId="1" fillId="0" borderId="13" xfId="0" applyNumberFormat="1" applyFont="1" applyFill="1" applyBorder="1" applyAlignment="1">
      <alignment horizontal="right"/>
    </xf>
    <xf numFmtId="4" fontId="1" fillId="0" borderId="14" xfId="0" applyNumberFormat="1" applyFont="1" applyFill="1" applyBorder="1" applyAlignment="1">
      <alignment horizontal="right"/>
    </xf>
    <xf numFmtId="0" fontId="0" fillId="0" borderId="1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0" fontId="0" fillId="0" borderId="0" xfId="0" applyFont="1" applyFill="1" applyAlignment="1">
      <alignment horizontal="center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0" fontId="0" fillId="0" borderId="2" xfId="0" applyFill="1" applyBorder="1"/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1" fillId="0" borderId="15" xfId="0" applyFont="1" applyFill="1" applyBorder="1" applyAlignment="1"/>
    <xf numFmtId="0" fontId="1" fillId="0" borderId="14" xfId="0" applyFont="1" applyFill="1" applyBorder="1" applyAlignment="1"/>
    <xf numFmtId="0" fontId="0" fillId="0" borderId="3" xfId="0" applyFill="1" applyBorder="1"/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4" fontId="7" fillId="0" borderId="0" xfId="0" applyNumberFormat="1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topLeftCell="B55" zoomScale="90" zoomScaleNormal="90" workbookViewId="0">
      <selection activeCell="G10" sqref="G10"/>
    </sheetView>
  </sheetViews>
  <sheetFormatPr defaultRowHeight="15"/>
  <cols>
    <col min="1" max="1" width="5.28515625" style="20" customWidth="1"/>
    <col min="2" max="2" width="9.85546875" style="15" customWidth="1"/>
    <col min="3" max="3" width="12.140625" style="15" customWidth="1"/>
    <col min="4" max="4" width="6.28515625" style="15" customWidth="1"/>
    <col min="5" max="5" width="7.7109375" style="15" customWidth="1"/>
    <col min="6" max="6" width="9.7109375" style="15" customWidth="1"/>
    <col min="7" max="7" width="13" style="15" customWidth="1"/>
    <col min="8" max="8" width="10.140625" style="15" customWidth="1"/>
    <col min="9" max="9" width="7.5703125" style="15" customWidth="1"/>
    <col min="10" max="10" width="11" style="15" customWidth="1"/>
    <col min="11" max="11" width="9.85546875" style="16" customWidth="1"/>
    <col min="12" max="12" width="3.85546875" style="16" customWidth="1"/>
  </cols>
  <sheetData>
    <row r="1" spans="1:12" s="20" customFormat="1" ht="24.75" customHeight="1">
      <c r="B1" s="15"/>
      <c r="C1" s="15"/>
      <c r="D1" s="15"/>
      <c r="E1" s="15"/>
      <c r="F1" s="15"/>
      <c r="G1" s="15"/>
      <c r="H1" s="15"/>
      <c r="I1" s="15"/>
      <c r="J1" s="80" t="s">
        <v>136</v>
      </c>
      <c r="K1" s="80"/>
      <c r="L1" s="15"/>
    </row>
    <row r="2" spans="1:12" ht="18.7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8.7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8.75">
      <c r="A4" s="1"/>
      <c r="B4" s="2"/>
      <c r="C4" s="81" t="s">
        <v>2</v>
      </c>
      <c r="D4" s="2">
        <v>117</v>
      </c>
      <c r="E4" s="82" t="s">
        <v>71</v>
      </c>
      <c r="F4" s="82"/>
      <c r="G4" s="82"/>
      <c r="H4" s="82"/>
      <c r="I4" s="2">
        <v>2014</v>
      </c>
      <c r="J4" s="83" t="s">
        <v>22</v>
      </c>
    </row>
    <row r="6" spans="1:12" ht="15.75">
      <c r="A6" s="3" t="s">
        <v>102</v>
      </c>
      <c r="B6" s="18">
        <v>2014</v>
      </c>
      <c r="C6" s="15" t="s">
        <v>80</v>
      </c>
      <c r="D6" s="18" t="s">
        <v>101</v>
      </c>
      <c r="E6" s="19">
        <v>682.1</v>
      </c>
      <c r="F6" s="15" t="s">
        <v>60</v>
      </c>
    </row>
    <row r="7" spans="1:12" ht="15.75">
      <c r="A7" s="50">
        <v>479439.61</v>
      </c>
      <c r="B7" s="50"/>
      <c r="C7" s="84" t="s">
        <v>3</v>
      </c>
      <c r="G7" s="85">
        <f>A7-J8</f>
        <v>391667.29</v>
      </c>
      <c r="H7" s="18" t="s">
        <v>109</v>
      </c>
      <c r="I7" s="86">
        <f>(G7/A7)*100</f>
        <v>81.692726639753445</v>
      </c>
      <c r="J7" s="15" t="s">
        <v>4</v>
      </c>
    </row>
    <row r="8" spans="1:12">
      <c r="A8" s="20" t="s">
        <v>70</v>
      </c>
      <c r="J8" s="32">
        <v>87772.32</v>
      </c>
      <c r="K8" s="16" t="s">
        <v>5</v>
      </c>
    </row>
    <row r="9" spans="1:12">
      <c r="A9" s="20" t="s">
        <v>69</v>
      </c>
    </row>
    <row r="10" spans="1:12">
      <c r="A10" s="12" t="s">
        <v>110</v>
      </c>
      <c r="B10" s="16">
        <v>14601.4</v>
      </c>
      <c r="C10" s="15" t="s">
        <v>10</v>
      </c>
      <c r="E10" s="87" t="s">
        <v>111</v>
      </c>
      <c r="F10" s="16">
        <v>25773.759999999998</v>
      </c>
      <c r="G10" s="15" t="s">
        <v>10</v>
      </c>
      <c r="I10" s="87" t="s">
        <v>112</v>
      </c>
      <c r="J10" s="16">
        <v>10343.99</v>
      </c>
      <c r="K10" s="16" t="s">
        <v>10</v>
      </c>
    </row>
    <row r="11" spans="1:12">
      <c r="B11" s="16"/>
      <c r="E11" s="37"/>
      <c r="F11" s="16"/>
      <c r="I11" s="37"/>
      <c r="J11" s="16"/>
    </row>
    <row r="12" spans="1:12" ht="15.75">
      <c r="A12" s="20" t="s">
        <v>28</v>
      </c>
      <c r="J12" s="16">
        <f>G13+G14+G15+G16</f>
        <v>87772.320000000022</v>
      </c>
      <c r="K12" s="88" t="s">
        <v>29</v>
      </c>
    </row>
    <row r="13" spans="1:12">
      <c r="A13" s="4" t="s">
        <v>6</v>
      </c>
      <c r="B13" s="15" t="s">
        <v>7</v>
      </c>
      <c r="G13" s="17">
        <f>(J8*43.5/100)</f>
        <v>38180.959200000005</v>
      </c>
      <c r="H13" s="15" t="s">
        <v>10</v>
      </c>
    </row>
    <row r="14" spans="1:12">
      <c r="A14" s="4" t="s">
        <v>6</v>
      </c>
      <c r="B14" s="15" t="s">
        <v>8</v>
      </c>
      <c r="G14" s="17">
        <f>(J8*36.6/100)</f>
        <v>32124.669120000006</v>
      </c>
      <c r="H14" s="15" t="s">
        <v>10</v>
      </c>
    </row>
    <row r="15" spans="1:12">
      <c r="A15" s="4" t="s">
        <v>6</v>
      </c>
      <c r="B15" s="15" t="s">
        <v>9</v>
      </c>
      <c r="G15" s="17">
        <f>(J8*12.5/100)</f>
        <v>10971.54</v>
      </c>
      <c r="H15" s="15" t="s">
        <v>10</v>
      </c>
      <c r="K15" s="84"/>
      <c r="L15" s="84"/>
    </row>
    <row r="16" spans="1:12">
      <c r="A16" s="4" t="s">
        <v>6</v>
      </c>
      <c r="B16" s="15" t="s">
        <v>14</v>
      </c>
      <c r="G16" s="17">
        <f>(J8*7.4/100)</f>
        <v>6495.1516800000009</v>
      </c>
      <c r="H16" s="15" t="s">
        <v>10</v>
      </c>
    </row>
    <row r="17" spans="1:12">
      <c r="G17" s="89"/>
    </row>
    <row r="18" spans="1:12">
      <c r="A18" s="5" t="s">
        <v>11</v>
      </c>
      <c r="G18" s="17">
        <f>E6*5.45*12</f>
        <v>44609.340000000004</v>
      </c>
      <c r="H18" s="15" t="s">
        <v>12</v>
      </c>
    </row>
    <row r="19" spans="1:12" ht="15.75" thickBot="1">
      <c r="A19" s="51">
        <f>G18*I7/100</f>
        <v>36442.586181998195</v>
      </c>
      <c r="B19" s="51"/>
      <c r="C19" s="15" t="s">
        <v>66</v>
      </c>
    </row>
    <row r="20" spans="1:12">
      <c r="A20" s="6" t="s">
        <v>2</v>
      </c>
      <c r="B20" s="90" t="s">
        <v>20</v>
      </c>
      <c r="C20" s="91"/>
      <c r="D20" s="91"/>
      <c r="E20" s="91"/>
      <c r="F20" s="91"/>
      <c r="G20" s="91"/>
      <c r="H20" s="92"/>
      <c r="I20" s="93" t="s">
        <v>18</v>
      </c>
      <c r="J20" s="94" t="s">
        <v>17</v>
      </c>
      <c r="K20" s="95" t="s">
        <v>15</v>
      </c>
      <c r="L20" s="96"/>
    </row>
    <row r="21" spans="1:12" ht="15.75" thickBot="1">
      <c r="A21" s="7" t="s">
        <v>13</v>
      </c>
      <c r="B21" s="52"/>
      <c r="C21" s="53"/>
      <c r="D21" s="53"/>
      <c r="E21" s="53"/>
      <c r="F21" s="53"/>
      <c r="G21" s="53"/>
      <c r="H21" s="54"/>
      <c r="I21" s="97" t="s">
        <v>19</v>
      </c>
      <c r="J21" s="98"/>
      <c r="K21" s="99" t="s">
        <v>16</v>
      </c>
      <c r="L21" s="100"/>
    </row>
    <row r="22" spans="1:12" ht="15.75" thickBot="1">
      <c r="A22" s="26"/>
      <c r="B22" s="74" t="s">
        <v>127</v>
      </c>
      <c r="C22" s="75"/>
      <c r="D22" s="75"/>
      <c r="E22" s="75"/>
      <c r="F22" s="75"/>
      <c r="G22" s="75"/>
      <c r="H22" s="76"/>
      <c r="I22" s="101"/>
      <c r="J22" s="102"/>
      <c r="K22" s="103">
        <v>47266.080000000002</v>
      </c>
      <c r="L22" s="104"/>
    </row>
    <row r="23" spans="1:12">
      <c r="A23" s="29">
        <v>1</v>
      </c>
      <c r="B23" s="39" t="s">
        <v>114</v>
      </c>
      <c r="C23" s="40"/>
      <c r="D23" s="40"/>
      <c r="E23" s="40"/>
      <c r="F23" s="40"/>
      <c r="G23" s="40"/>
      <c r="H23" s="40"/>
      <c r="I23" s="105" t="s">
        <v>74</v>
      </c>
      <c r="J23" s="106">
        <v>22</v>
      </c>
      <c r="K23" s="107">
        <f>103300*0.0211</f>
        <v>2179.63</v>
      </c>
      <c r="L23" s="108"/>
    </row>
    <row r="24" spans="1:12">
      <c r="A24" s="29">
        <v>2</v>
      </c>
      <c r="B24" s="39" t="s">
        <v>115</v>
      </c>
      <c r="C24" s="40"/>
      <c r="D24" s="40"/>
      <c r="E24" s="40"/>
      <c r="F24" s="40"/>
      <c r="G24" s="40"/>
      <c r="H24" s="40"/>
      <c r="I24" s="105" t="s">
        <v>74</v>
      </c>
      <c r="J24" s="106">
        <v>7</v>
      </c>
      <c r="K24" s="107">
        <f>22050*0.0158</f>
        <v>348.39000000000004</v>
      </c>
      <c r="L24" s="108"/>
    </row>
    <row r="25" spans="1:12">
      <c r="A25" s="29">
        <v>3</v>
      </c>
      <c r="B25" s="77" t="s">
        <v>116</v>
      </c>
      <c r="C25" s="78"/>
      <c r="D25" s="78"/>
      <c r="E25" s="78"/>
      <c r="F25" s="78"/>
      <c r="G25" s="78"/>
      <c r="H25" s="79"/>
      <c r="I25" s="27" t="s">
        <v>94</v>
      </c>
      <c r="J25" s="36">
        <v>409.2</v>
      </c>
      <c r="K25" s="42">
        <v>1000</v>
      </c>
      <c r="L25" s="43"/>
    </row>
    <row r="26" spans="1:12">
      <c r="A26" s="29">
        <v>4</v>
      </c>
      <c r="B26" s="44" t="s">
        <v>95</v>
      </c>
      <c r="C26" s="45"/>
      <c r="D26" s="45"/>
      <c r="E26" s="45"/>
      <c r="F26" s="45"/>
      <c r="G26" s="45"/>
      <c r="H26" s="46"/>
      <c r="I26" s="38" t="s">
        <v>73</v>
      </c>
      <c r="J26" s="27">
        <v>12</v>
      </c>
      <c r="K26" s="55">
        <f>500*12*0.06</f>
        <v>360</v>
      </c>
      <c r="L26" s="56"/>
    </row>
    <row r="27" spans="1:12">
      <c r="A27" s="29">
        <v>5</v>
      </c>
      <c r="B27" s="39" t="s">
        <v>117</v>
      </c>
      <c r="C27" s="40"/>
      <c r="D27" s="40"/>
      <c r="E27" s="40"/>
      <c r="F27" s="40"/>
      <c r="G27" s="40"/>
      <c r="H27" s="41"/>
      <c r="I27" s="105" t="s">
        <v>72</v>
      </c>
      <c r="J27" s="106">
        <v>26</v>
      </c>
      <c r="K27" s="109">
        <f>346.67*0.0158</f>
        <v>5.477386000000001</v>
      </c>
      <c r="L27" s="110"/>
    </row>
    <row r="28" spans="1:12">
      <c r="A28" s="29">
        <v>6</v>
      </c>
      <c r="B28" s="39" t="s">
        <v>118</v>
      </c>
      <c r="C28" s="40"/>
      <c r="D28" s="40"/>
      <c r="E28" s="40"/>
      <c r="F28" s="40"/>
      <c r="G28" s="40"/>
      <c r="H28" s="41"/>
      <c r="I28" s="105" t="s">
        <v>72</v>
      </c>
      <c r="J28" s="106">
        <v>21</v>
      </c>
      <c r="K28" s="57">
        <f>1041.6*0.0158</f>
        <v>16.457280000000001</v>
      </c>
      <c r="L28" s="110"/>
    </row>
    <row r="29" spans="1:12">
      <c r="A29" s="29">
        <v>7</v>
      </c>
      <c r="B29" s="77" t="s">
        <v>119</v>
      </c>
      <c r="C29" s="40"/>
      <c r="D29" s="40"/>
      <c r="E29" s="40"/>
      <c r="F29" s="40"/>
      <c r="G29" s="40"/>
      <c r="H29" s="40"/>
      <c r="I29" s="13" t="s">
        <v>96</v>
      </c>
      <c r="J29" s="106">
        <v>1</v>
      </c>
      <c r="K29" s="42">
        <f>7154.4*0.0116</f>
        <v>82.991039999999984</v>
      </c>
      <c r="L29" s="43"/>
    </row>
    <row r="30" spans="1:12">
      <c r="A30" s="29">
        <v>8</v>
      </c>
      <c r="B30" s="77" t="s">
        <v>120</v>
      </c>
      <c r="C30" s="78"/>
      <c r="D30" s="78"/>
      <c r="E30" s="78"/>
      <c r="F30" s="78"/>
      <c r="G30" s="78"/>
      <c r="H30" s="79"/>
      <c r="I30" s="13" t="s">
        <v>72</v>
      </c>
      <c r="J30" s="106">
        <v>6</v>
      </c>
      <c r="K30" s="42">
        <f>(2400+3000)*0.0116</f>
        <v>62.639999999999993</v>
      </c>
      <c r="L30" s="43"/>
    </row>
    <row r="31" spans="1:12">
      <c r="A31" s="29">
        <v>9</v>
      </c>
      <c r="B31" s="77" t="s">
        <v>121</v>
      </c>
      <c r="C31" s="78"/>
      <c r="D31" s="78"/>
      <c r="E31" s="78"/>
      <c r="F31" s="78"/>
      <c r="G31" s="78"/>
      <c r="H31" s="79"/>
      <c r="I31" s="13" t="s">
        <v>113</v>
      </c>
      <c r="J31" s="36" t="s">
        <v>113</v>
      </c>
      <c r="K31" s="42">
        <f>2000*0.0116</f>
        <v>23.2</v>
      </c>
      <c r="L31" s="43"/>
    </row>
    <row r="32" spans="1:12">
      <c r="A32" s="29">
        <v>10</v>
      </c>
      <c r="B32" s="77" t="s">
        <v>97</v>
      </c>
      <c r="C32" s="78"/>
      <c r="D32" s="78"/>
      <c r="E32" s="78"/>
      <c r="F32" s="78"/>
      <c r="G32" s="78"/>
      <c r="H32" s="79"/>
      <c r="I32" s="13" t="s">
        <v>98</v>
      </c>
      <c r="J32" s="106">
        <v>252</v>
      </c>
      <c r="K32" s="42">
        <v>1000</v>
      </c>
      <c r="L32" s="43"/>
    </row>
    <row r="33" spans="1:12">
      <c r="A33" s="29">
        <v>11</v>
      </c>
      <c r="B33" s="39" t="s">
        <v>99</v>
      </c>
      <c r="C33" s="40"/>
      <c r="D33" s="40"/>
      <c r="E33" s="40"/>
      <c r="F33" s="40"/>
      <c r="G33" s="40"/>
      <c r="H33" s="41"/>
      <c r="I33" s="13" t="s">
        <v>81</v>
      </c>
      <c r="J33" s="106">
        <v>47</v>
      </c>
      <c r="K33" s="42">
        <f>(8628+4000)*0.0116</f>
        <v>146.48479999999998</v>
      </c>
      <c r="L33" s="43"/>
    </row>
    <row r="34" spans="1:12" ht="15" customHeight="1">
      <c r="A34" s="29">
        <v>12</v>
      </c>
      <c r="B34" s="77" t="s">
        <v>100</v>
      </c>
      <c r="C34" s="78"/>
      <c r="D34" s="78"/>
      <c r="E34" s="78"/>
      <c r="F34" s="78"/>
      <c r="G34" s="78"/>
      <c r="H34" s="79"/>
      <c r="I34" s="13" t="s">
        <v>72</v>
      </c>
      <c r="J34" s="106">
        <v>1</v>
      </c>
      <c r="K34" s="42">
        <f>17760.7*0.0116</f>
        <v>206.02411999999998</v>
      </c>
      <c r="L34" s="43"/>
    </row>
    <row r="35" spans="1:12">
      <c r="A35" s="29">
        <v>13</v>
      </c>
      <c r="B35" s="39" t="s">
        <v>122</v>
      </c>
      <c r="C35" s="40"/>
      <c r="D35" s="40"/>
      <c r="E35" s="40"/>
      <c r="F35" s="40"/>
      <c r="G35" s="40"/>
      <c r="H35" s="41"/>
      <c r="I35" s="18" t="s">
        <v>72</v>
      </c>
      <c r="J35" s="31">
        <v>2</v>
      </c>
      <c r="K35" s="72">
        <f>380*2*0.1953</f>
        <v>148.428</v>
      </c>
      <c r="L35" s="73"/>
    </row>
    <row r="36" spans="1:12">
      <c r="A36" s="29">
        <v>14</v>
      </c>
      <c r="B36" s="44" t="s">
        <v>123</v>
      </c>
      <c r="C36" s="45"/>
      <c r="D36" s="45"/>
      <c r="E36" s="45"/>
      <c r="F36" s="45"/>
      <c r="G36" s="45"/>
      <c r="H36" s="46"/>
      <c r="I36" s="18" t="s">
        <v>72</v>
      </c>
      <c r="J36" s="31">
        <v>2</v>
      </c>
      <c r="K36" s="72">
        <f>250*2*0.1953</f>
        <v>97.65</v>
      </c>
      <c r="L36" s="73"/>
    </row>
    <row r="37" spans="1:12" ht="15" customHeight="1">
      <c r="A37" s="29">
        <v>15</v>
      </c>
      <c r="B37" s="39" t="s">
        <v>103</v>
      </c>
      <c r="C37" s="47"/>
      <c r="D37" s="47"/>
      <c r="E37" s="47"/>
      <c r="F37" s="47"/>
      <c r="G37" s="47"/>
      <c r="H37" s="41"/>
      <c r="I37" s="13" t="s">
        <v>72</v>
      </c>
      <c r="J37" s="18">
        <v>1</v>
      </c>
      <c r="K37" s="57">
        <f>(7775+3300+2250+400)*0.1953</f>
        <v>2680.4924999999998</v>
      </c>
      <c r="L37" s="58"/>
    </row>
    <row r="38" spans="1:12">
      <c r="A38" s="29">
        <v>16</v>
      </c>
      <c r="B38" s="39" t="s">
        <v>104</v>
      </c>
      <c r="C38" s="40"/>
      <c r="D38" s="40"/>
      <c r="E38" s="40"/>
      <c r="F38" s="40"/>
      <c r="G38" s="40"/>
      <c r="H38" s="41"/>
      <c r="I38" s="13" t="s">
        <v>72</v>
      </c>
      <c r="J38" s="35">
        <v>3</v>
      </c>
      <c r="K38" s="57">
        <f>700*0.1953</f>
        <v>136.71</v>
      </c>
      <c r="L38" s="58"/>
    </row>
    <row r="39" spans="1:12">
      <c r="A39" s="29">
        <v>17</v>
      </c>
      <c r="B39" s="39" t="s">
        <v>124</v>
      </c>
      <c r="C39" s="40"/>
      <c r="D39" s="40"/>
      <c r="E39" s="40"/>
      <c r="F39" s="40"/>
      <c r="G39" s="40"/>
      <c r="H39" s="41"/>
      <c r="I39" s="30" t="s">
        <v>72</v>
      </c>
      <c r="J39" s="111">
        <v>1</v>
      </c>
      <c r="K39" s="107">
        <f>19433*0.0116</f>
        <v>225.4228</v>
      </c>
      <c r="L39" s="108"/>
    </row>
    <row r="40" spans="1:12">
      <c r="A40" s="29">
        <v>18</v>
      </c>
      <c r="B40" s="44" t="s">
        <v>105</v>
      </c>
      <c r="C40" s="45"/>
      <c r="D40" s="45"/>
      <c r="E40" s="45"/>
      <c r="F40" s="45"/>
      <c r="G40" s="45"/>
      <c r="H40" s="46"/>
      <c r="I40" s="27" t="s">
        <v>73</v>
      </c>
      <c r="J40" s="27">
        <v>12</v>
      </c>
      <c r="K40" s="55">
        <f>1800*12*0.1953</f>
        <v>4218.4800000000005</v>
      </c>
      <c r="L40" s="56"/>
    </row>
    <row r="41" spans="1:12">
      <c r="A41" s="9"/>
      <c r="B41" s="39" t="s">
        <v>106</v>
      </c>
      <c r="C41" s="40"/>
      <c r="D41" s="40"/>
      <c r="E41" s="40"/>
      <c r="F41" s="40"/>
      <c r="G41" s="40"/>
      <c r="H41" s="40"/>
      <c r="I41" s="13"/>
      <c r="J41" s="36"/>
      <c r="K41" s="112">
        <f>SUM(K23:L40)</f>
        <v>12938.477926</v>
      </c>
      <c r="L41" s="113"/>
    </row>
    <row r="42" spans="1:12">
      <c r="A42" s="9"/>
      <c r="B42" s="39" t="s">
        <v>135</v>
      </c>
      <c r="C42" s="40"/>
      <c r="D42" s="40"/>
      <c r="E42" s="40"/>
      <c r="F42" s="40"/>
      <c r="G42" s="40"/>
      <c r="H42" s="40"/>
      <c r="I42" s="13"/>
      <c r="J42" s="36"/>
      <c r="K42" s="57">
        <f>K41*0.14</f>
        <v>1811.3869096400001</v>
      </c>
      <c r="L42" s="58"/>
    </row>
    <row r="43" spans="1:12" ht="15.75" thickBot="1">
      <c r="A43" s="9"/>
      <c r="B43" s="15" t="s">
        <v>107</v>
      </c>
      <c r="I43" s="114"/>
      <c r="K43" s="115">
        <f>SUM(K41:L42)</f>
        <v>14749.864835639999</v>
      </c>
      <c r="L43" s="116"/>
    </row>
    <row r="44" spans="1:12" ht="16.5" thickBot="1">
      <c r="A44" s="8"/>
      <c r="B44" s="102" t="s">
        <v>108</v>
      </c>
      <c r="C44" s="117"/>
      <c r="D44" s="117"/>
      <c r="E44" s="117"/>
      <c r="F44" s="117"/>
      <c r="G44" s="117"/>
      <c r="H44" s="118"/>
      <c r="I44" s="119"/>
      <c r="J44" s="119"/>
      <c r="K44" s="120">
        <f>K43+K22</f>
        <v>62015.944835640003</v>
      </c>
      <c r="L44" s="121"/>
    </row>
    <row r="45" spans="1:12">
      <c r="A45" s="20" t="s">
        <v>21</v>
      </c>
    </row>
    <row r="46" spans="1:12">
      <c r="A46" s="20" t="s">
        <v>23</v>
      </c>
      <c r="D46" s="18">
        <f>I4</f>
        <v>2014</v>
      </c>
      <c r="E46" s="15" t="s">
        <v>24</v>
      </c>
      <c r="G46" s="19">
        <f>K44-G18</f>
        <v>17406.604835639999</v>
      </c>
      <c r="H46" s="15" t="s">
        <v>25</v>
      </c>
    </row>
    <row r="47" spans="1:12" ht="15.75" thickBot="1">
      <c r="A47" s="20" t="s">
        <v>26</v>
      </c>
      <c r="B47" s="18">
        <f>I4</f>
        <v>2014</v>
      </c>
      <c r="C47" s="15" t="s">
        <v>27</v>
      </c>
    </row>
    <row r="48" spans="1:12">
      <c r="A48" s="22" t="s">
        <v>2</v>
      </c>
      <c r="B48" s="69" t="s">
        <v>36</v>
      </c>
      <c r="C48" s="70"/>
      <c r="D48" s="70"/>
      <c r="E48" s="70"/>
      <c r="F48" s="69" t="s">
        <v>37</v>
      </c>
      <c r="G48" s="70"/>
      <c r="H48" s="71"/>
      <c r="I48" s="69" t="s">
        <v>38</v>
      </c>
      <c r="J48" s="70"/>
      <c r="K48" s="70"/>
      <c r="L48" s="71"/>
    </row>
    <row r="49" spans="1:12" ht="15.75" thickBot="1">
      <c r="A49" s="14"/>
      <c r="B49" s="59"/>
      <c r="C49" s="60"/>
      <c r="D49" s="60"/>
      <c r="E49" s="60"/>
      <c r="F49" s="59"/>
      <c r="G49" s="60"/>
      <c r="H49" s="61"/>
      <c r="I49" s="59" t="s">
        <v>93</v>
      </c>
      <c r="J49" s="60"/>
      <c r="K49" s="60"/>
      <c r="L49" s="61"/>
    </row>
    <row r="50" spans="1:12">
      <c r="A50" s="24" t="s">
        <v>30</v>
      </c>
      <c r="B50" s="122" t="s">
        <v>39</v>
      </c>
      <c r="C50" s="122"/>
      <c r="D50" s="122"/>
      <c r="E50" s="123"/>
      <c r="F50" s="62" t="s">
        <v>82</v>
      </c>
      <c r="G50" s="63"/>
      <c r="H50" s="64"/>
      <c r="I50" s="62" t="s">
        <v>83</v>
      </c>
      <c r="J50" s="63"/>
      <c r="K50" s="63"/>
      <c r="L50" s="64"/>
    </row>
    <row r="51" spans="1:12">
      <c r="A51" s="13" t="s">
        <v>31</v>
      </c>
      <c r="B51" s="40" t="s">
        <v>40</v>
      </c>
      <c r="C51" s="40"/>
      <c r="D51" s="40"/>
      <c r="E51" s="41"/>
      <c r="F51" s="52" t="s">
        <v>84</v>
      </c>
      <c r="G51" s="53"/>
      <c r="H51" s="54"/>
      <c r="I51" s="52" t="s">
        <v>45</v>
      </c>
      <c r="J51" s="53"/>
      <c r="K51" s="53"/>
      <c r="L51" s="54"/>
    </row>
    <row r="52" spans="1:12">
      <c r="A52" s="13" t="s">
        <v>32</v>
      </c>
      <c r="B52" s="40" t="s">
        <v>41</v>
      </c>
      <c r="C52" s="40"/>
      <c r="D52" s="40"/>
      <c r="E52" s="41"/>
      <c r="F52" s="52" t="s">
        <v>85</v>
      </c>
      <c r="G52" s="53"/>
      <c r="H52" s="54"/>
      <c r="I52" s="52" t="s">
        <v>86</v>
      </c>
      <c r="J52" s="53"/>
      <c r="K52" s="53"/>
      <c r="L52" s="54"/>
    </row>
    <row r="53" spans="1:12">
      <c r="A53" s="13" t="s">
        <v>33</v>
      </c>
      <c r="B53" s="40" t="s">
        <v>42</v>
      </c>
      <c r="C53" s="40"/>
      <c r="D53" s="40"/>
      <c r="E53" s="41"/>
      <c r="F53" s="52" t="s">
        <v>87</v>
      </c>
      <c r="G53" s="53"/>
      <c r="H53" s="54"/>
      <c r="I53" s="52" t="s">
        <v>88</v>
      </c>
      <c r="J53" s="53"/>
      <c r="K53" s="53"/>
      <c r="L53" s="54"/>
    </row>
    <row r="54" spans="1:12">
      <c r="A54" s="13" t="s">
        <v>34</v>
      </c>
      <c r="B54" s="40" t="s">
        <v>43</v>
      </c>
      <c r="C54" s="40"/>
      <c r="D54" s="40"/>
      <c r="E54" s="41"/>
      <c r="F54" s="52" t="s">
        <v>89</v>
      </c>
      <c r="G54" s="53"/>
      <c r="H54" s="54"/>
      <c r="I54" s="52" t="s">
        <v>90</v>
      </c>
      <c r="J54" s="53"/>
      <c r="K54" s="53"/>
      <c r="L54" s="54"/>
    </row>
    <row r="55" spans="1:12" ht="15.75" thickBot="1">
      <c r="A55" s="25" t="s">
        <v>35</v>
      </c>
      <c r="B55" s="124" t="s">
        <v>44</v>
      </c>
      <c r="C55" s="124"/>
      <c r="D55" s="124"/>
      <c r="E55" s="125"/>
      <c r="F55" s="66" t="s">
        <v>91</v>
      </c>
      <c r="G55" s="67"/>
      <c r="H55" s="68"/>
      <c r="I55" s="66" t="s">
        <v>92</v>
      </c>
      <c r="J55" s="67"/>
      <c r="K55" s="67"/>
      <c r="L55" s="68"/>
    </row>
    <row r="57" spans="1:12">
      <c r="A57" s="10" t="s">
        <v>48</v>
      </c>
      <c r="B57" s="18">
        <f>I4+1</f>
        <v>2015</v>
      </c>
      <c r="C57" s="15" t="s">
        <v>49</v>
      </c>
    </row>
    <row r="58" spans="1:12">
      <c r="A58" s="33" t="s">
        <v>125</v>
      </c>
    </row>
    <row r="59" spans="1:12">
      <c r="A59" s="21" t="s">
        <v>46</v>
      </c>
      <c r="F59" s="86">
        <f>H81</f>
        <v>17.70348981523237</v>
      </c>
      <c r="G59" s="15" t="s">
        <v>47</v>
      </c>
    </row>
    <row r="60" spans="1:12">
      <c r="A60" s="21" t="s">
        <v>75</v>
      </c>
    </row>
    <row r="61" spans="1:12">
      <c r="A61" s="21" t="s">
        <v>77</v>
      </c>
    </row>
    <row r="62" spans="1:12">
      <c r="A62" s="21" t="s">
        <v>76</v>
      </c>
    </row>
    <row r="63" spans="1:12">
      <c r="A63" s="21" t="s">
        <v>78</v>
      </c>
    </row>
    <row r="64" spans="1:12">
      <c r="A64" s="21" t="s">
        <v>79</v>
      </c>
    </row>
    <row r="65" spans="1:12">
      <c r="A65" s="23"/>
      <c r="B65" s="126"/>
      <c r="C65" s="126"/>
      <c r="D65" s="126"/>
      <c r="E65" s="126"/>
      <c r="F65" s="126"/>
      <c r="G65" s="126"/>
      <c r="H65" s="126"/>
      <c r="I65" s="126"/>
      <c r="J65" s="126"/>
    </row>
    <row r="66" spans="1:12">
      <c r="A66" s="34" t="s">
        <v>133</v>
      </c>
      <c r="B66" s="18">
        <f>I4+1</f>
        <v>2015</v>
      </c>
      <c r="C66" s="15" t="s">
        <v>50</v>
      </c>
    </row>
    <row r="67" spans="1:12">
      <c r="A67" s="34" t="s">
        <v>134</v>
      </c>
      <c r="K67" s="15"/>
      <c r="L67" s="15"/>
    </row>
    <row r="68" spans="1:12">
      <c r="A68" s="34" t="s">
        <v>51</v>
      </c>
      <c r="J68" s="16">
        <v>15000</v>
      </c>
      <c r="K68" s="15" t="s">
        <v>10</v>
      </c>
    </row>
    <row r="69" spans="1:12">
      <c r="A69" s="65" t="s">
        <v>68</v>
      </c>
      <c r="B69" s="65"/>
      <c r="C69" s="65"/>
      <c r="D69" s="65"/>
      <c r="E69" s="65"/>
      <c r="J69" s="16">
        <v>10000</v>
      </c>
      <c r="K69" s="15" t="s">
        <v>10</v>
      </c>
    </row>
    <row r="70" spans="1:12">
      <c r="A70" s="34" t="s">
        <v>52</v>
      </c>
      <c r="J70" s="16">
        <v>1500</v>
      </c>
      <c r="K70" s="15" t="s">
        <v>10</v>
      </c>
    </row>
    <row r="71" spans="1:12">
      <c r="A71" s="34" t="s">
        <v>67</v>
      </c>
      <c r="J71" s="16">
        <v>15000</v>
      </c>
      <c r="K71" s="15" t="s">
        <v>10</v>
      </c>
    </row>
    <row r="72" spans="1:12">
      <c r="A72" s="34" t="s">
        <v>53</v>
      </c>
      <c r="J72" s="16">
        <v>8000</v>
      </c>
      <c r="K72" s="15" t="s">
        <v>10</v>
      </c>
    </row>
    <row r="73" spans="1:12">
      <c r="A73" s="34" t="s">
        <v>54</v>
      </c>
      <c r="J73" s="16">
        <v>8000</v>
      </c>
      <c r="K73" s="15" t="s">
        <v>10</v>
      </c>
    </row>
    <row r="74" spans="1:12" s="20" customFormat="1">
      <c r="A74" s="34" t="s">
        <v>128</v>
      </c>
      <c r="B74" s="15"/>
      <c r="C74" s="15"/>
      <c r="D74" s="15"/>
      <c r="E74" s="15"/>
      <c r="F74" s="15"/>
      <c r="G74" s="15"/>
      <c r="H74" s="15"/>
      <c r="I74" s="15"/>
      <c r="J74" s="16">
        <v>55000</v>
      </c>
      <c r="K74" s="15" t="s">
        <v>10</v>
      </c>
      <c r="L74" s="16"/>
    </row>
    <row r="75" spans="1:12" s="20" customFormat="1">
      <c r="A75" s="34" t="s">
        <v>129</v>
      </c>
      <c r="B75" s="15"/>
      <c r="C75" s="15"/>
      <c r="D75" s="15"/>
      <c r="E75" s="15"/>
      <c r="F75" s="15"/>
      <c r="G75" s="15"/>
      <c r="H75" s="15"/>
      <c r="I75" s="15"/>
      <c r="J75" s="16">
        <v>2000</v>
      </c>
      <c r="K75" s="15" t="s">
        <v>10</v>
      </c>
      <c r="L75" s="16"/>
    </row>
    <row r="76" spans="1:12" s="20" customFormat="1">
      <c r="A76" s="34" t="s">
        <v>130</v>
      </c>
      <c r="B76" s="15"/>
      <c r="C76" s="15"/>
      <c r="D76" s="15"/>
      <c r="E76" s="15"/>
      <c r="F76" s="15"/>
      <c r="G76" s="15"/>
      <c r="H76" s="15"/>
      <c r="I76" s="15"/>
      <c r="J76" s="16">
        <v>1000</v>
      </c>
      <c r="K76" s="15" t="s">
        <v>10</v>
      </c>
      <c r="L76" s="16"/>
    </row>
    <row r="77" spans="1:12" s="20" customFormat="1">
      <c r="A77" s="34" t="s">
        <v>131</v>
      </c>
      <c r="B77" s="15"/>
      <c r="C77" s="15"/>
      <c r="D77" s="15"/>
      <c r="E77" s="15"/>
      <c r="F77" s="15"/>
      <c r="G77" s="15"/>
      <c r="H77" s="15"/>
      <c r="I77" s="15"/>
      <c r="J77" s="16">
        <v>3000</v>
      </c>
      <c r="K77" s="15" t="s">
        <v>10</v>
      </c>
      <c r="L77" s="16"/>
    </row>
    <row r="78" spans="1:12" s="20" customFormat="1">
      <c r="A78" s="34" t="s">
        <v>132</v>
      </c>
      <c r="B78" s="15"/>
      <c r="C78" s="15"/>
      <c r="D78" s="15"/>
      <c r="E78" s="15"/>
      <c r="F78" s="15"/>
      <c r="G78" s="15"/>
      <c r="H78" s="15"/>
      <c r="I78" s="15"/>
      <c r="J78" s="16">
        <v>9000</v>
      </c>
      <c r="K78" s="15" t="s">
        <v>10</v>
      </c>
      <c r="L78" s="16"/>
    </row>
    <row r="79" spans="1:12">
      <c r="A79" s="11" t="s">
        <v>55</v>
      </c>
      <c r="J79" s="17">
        <f>SUM(J68:J78)</f>
        <v>127500</v>
      </c>
      <c r="K79" s="17" t="s">
        <v>56</v>
      </c>
    </row>
    <row r="80" spans="1:12">
      <c r="A80" s="21" t="s">
        <v>57</v>
      </c>
      <c r="H80" s="18">
        <f>I4</f>
        <v>2014</v>
      </c>
      <c r="I80" s="15" t="s">
        <v>65</v>
      </c>
      <c r="K80" s="17">
        <f>G46</f>
        <v>17406.604835639999</v>
      </c>
    </row>
    <row r="81" spans="1:12">
      <c r="A81" s="21" t="s">
        <v>58</v>
      </c>
      <c r="C81" s="19">
        <f>J79+K80</f>
        <v>144906.60483564</v>
      </c>
      <c r="D81" s="18" t="s">
        <v>59</v>
      </c>
      <c r="E81" s="127">
        <f>I4+1</f>
        <v>2015</v>
      </c>
      <c r="F81" s="15" t="s">
        <v>61</v>
      </c>
      <c r="H81" s="86">
        <f>C81/(E6*12)</f>
        <v>17.70348981523237</v>
      </c>
      <c r="I81" s="15" t="s">
        <v>62</v>
      </c>
    </row>
    <row r="83" spans="1:12">
      <c r="B83" s="15" t="s">
        <v>63</v>
      </c>
    </row>
    <row r="84" spans="1:12">
      <c r="B84" s="15" t="s">
        <v>37</v>
      </c>
      <c r="I84" s="15" t="s">
        <v>64</v>
      </c>
    </row>
    <row r="85" spans="1:12">
      <c r="K85" s="28" t="s">
        <v>126</v>
      </c>
    </row>
    <row r="86" spans="1:1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</row>
    <row r="94" spans="1:12">
      <c r="L94" s="128"/>
    </row>
  </sheetData>
  <mergeCells count="80">
    <mergeCell ref="J1:K1"/>
    <mergeCell ref="B36:H36"/>
    <mergeCell ref="K36:L36"/>
    <mergeCell ref="B21:H21"/>
    <mergeCell ref="K21:L21"/>
    <mergeCell ref="B22:H22"/>
    <mergeCell ref="K22:L22"/>
    <mergeCell ref="B25:H25"/>
    <mergeCell ref="K25:L25"/>
    <mergeCell ref="B23:H23"/>
    <mergeCell ref="K23:L23"/>
    <mergeCell ref="B24:H24"/>
    <mergeCell ref="K24:L24"/>
    <mergeCell ref="B26:H26"/>
    <mergeCell ref="A2:L2"/>
    <mergeCell ref="A3:L3"/>
    <mergeCell ref="A7:B7"/>
    <mergeCell ref="A19:B19"/>
    <mergeCell ref="B20:H20"/>
    <mergeCell ref="K20:L20"/>
    <mergeCell ref="E4:H4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41:H41"/>
    <mergeCell ref="K41:L41"/>
    <mergeCell ref="B31:H31"/>
    <mergeCell ref="K31:L31"/>
    <mergeCell ref="B32:H32"/>
    <mergeCell ref="K32:L32"/>
    <mergeCell ref="B33:H33"/>
    <mergeCell ref="K33:L33"/>
    <mergeCell ref="B34:H34"/>
    <mergeCell ref="K34:L34"/>
    <mergeCell ref="B35:H35"/>
    <mergeCell ref="K35:L35"/>
    <mergeCell ref="B42:H42"/>
    <mergeCell ref="K42:L42"/>
    <mergeCell ref="K43:L43"/>
    <mergeCell ref="K44:L44"/>
    <mergeCell ref="B48:E48"/>
    <mergeCell ref="F48:H48"/>
    <mergeCell ref="I48:L48"/>
    <mergeCell ref="A69:E69"/>
    <mergeCell ref="A86:K86"/>
    <mergeCell ref="B53:E53"/>
    <mergeCell ref="F53:H53"/>
    <mergeCell ref="I53:L53"/>
    <mergeCell ref="B54:E54"/>
    <mergeCell ref="F54:H54"/>
    <mergeCell ref="I54:L54"/>
    <mergeCell ref="B55:E55"/>
    <mergeCell ref="F55:H55"/>
    <mergeCell ref="I55:L55"/>
    <mergeCell ref="B49:E49"/>
    <mergeCell ref="F49:H49"/>
    <mergeCell ref="I49:L49"/>
    <mergeCell ref="B50:E50"/>
    <mergeCell ref="F50:H50"/>
    <mergeCell ref="I50:L50"/>
    <mergeCell ref="B51:E51"/>
    <mergeCell ref="F51:H51"/>
    <mergeCell ref="I51:L51"/>
    <mergeCell ref="B52:E52"/>
    <mergeCell ref="F52:H52"/>
    <mergeCell ref="I52:L52"/>
    <mergeCell ref="B37:H37"/>
    <mergeCell ref="K37:L37"/>
    <mergeCell ref="B38:H38"/>
    <mergeCell ref="K38:L38"/>
    <mergeCell ref="B40:H40"/>
    <mergeCell ref="K40:L40"/>
    <mergeCell ref="B39:H39"/>
    <mergeCell ref="K39:L3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2015-03-27T12:41:41Z</dcterms:modified>
</cp:coreProperties>
</file>