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</sheets>
  <calcPr calcId="125725"/>
</workbook>
</file>

<file path=xl/calcChain.xml><?xml version="1.0" encoding="utf-8"?>
<calcChain xmlns="http://schemas.openxmlformats.org/spreadsheetml/2006/main">
  <c r="J82" i="3"/>
  <c r="G19" l="1"/>
  <c r="K45" l="1"/>
  <c r="K44" l="1"/>
  <c r="K42" l="1"/>
  <c r="K41"/>
  <c r="K40" l="1"/>
  <c r="K39"/>
  <c r="K38" l="1"/>
  <c r="K37"/>
  <c r="K35"/>
  <c r="K34" l="1"/>
  <c r="K33"/>
  <c r="K32"/>
  <c r="K31" l="1"/>
  <c r="K30" l="1"/>
  <c r="K29"/>
  <c r="K25" l="1"/>
  <c r="K24"/>
  <c r="K27" l="1"/>
  <c r="K46" s="1"/>
  <c r="K47" l="1"/>
  <c r="K48" s="1"/>
  <c r="E84" l="1"/>
  <c r="H83"/>
  <c r="B69"/>
  <c r="B62"/>
  <c r="B52"/>
  <c r="D51"/>
  <c r="G17"/>
  <c r="G16"/>
  <c r="G15"/>
  <c r="G14"/>
  <c r="G7"/>
  <c r="I7" s="1"/>
  <c r="B6"/>
  <c r="J13" l="1"/>
  <c r="A20"/>
  <c r="K49" l="1"/>
  <c r="G51" s="1"/>
  <c r="K83" s="1"/>
  <c r="C84" s="1"/>
  <c r="H84" s="1"/>
  <c r="F64" l="1"/>
</calcChain>
</file>

<file path=xl/sharedStrings.xml><?xml version="1.0" encoding="utf-8"?>
<sst xmlns="http://schemas.openxmlformats.org/spreadsheetml/2006/main" count="181" uniqueCount="142">
  <si>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</si>
  <si>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</si>
  <si>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</si>
  <si>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</si>
  <si>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</si>
  <si>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 xml:space="preserve"> рубля,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</si>
  <si>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</si>
  <si>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</si>
  <si>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</si>
  <si>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</si>
  <si>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</si>
  <si>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</si>
  <si>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</si>
  <si>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</si>
  <si>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</si>
  <si>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</si>
  <si>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</si>
  <si>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</si>
  <si>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</si>
  <si>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</si>
  <si>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</si>
  <si>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 xml:space="preserve">Перерасход (+) или экономия (-) средств текущего ремонта общего имущества многоквартирного дома по </t>
  </si>
  <si>
    <t>год.</t>
  </si>
  <si>
    <t>состоянию  на   31  декабря</t>
  </si>
  <si>
    <t xml:space="preserve">года составляет </t>
  </si>
  <si>
    <t>рубля.</t>
  </si>
  <si>
    <t>5.    В</t>
  </si>
  <si>
    <t xml:space="preserve">1.   В </t>
  </si>
  <si>
    <t>г.   по дому</t>
  </si>
  <si>
    <t xml:space="preserve">году начисление платы за содержание, ремонт и коммунальные услуги производилось </t>
  </si>
  <si>
    <t>3.  Соответственно,  компания  имеет  задолженность  перед  поставщиками  услуг</t>
  </si>
  <si>
    <t>рублей: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</si>
  <si>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</si>
  <si>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</si>
  <si>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</si>
  <si>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</si>
  <si>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</si>
  <si>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</si>
  <si>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</si>
  <si>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</si>
  <si>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</si>
  <si>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</si>
  <si>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</si>
  <si>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</si>
  <si>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</si>
  <si>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</si>
  <si>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</si>
  <si>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>4,74 руб./м²</t>
  </si>
  <si>
    <t xml:space="preserve"> - текущий ремонт общего имущества -</t>
  </si>
  <si>
    <t>рубля с кв.метра в месяц;</t>
  </si>
  <si>
    <t>В</t>
  </si>
  <si>
    <t>году (с 1 января) предлагается следующая плата за содержание и ремонт общего имущества:</t>
  </si>
  <si>
    <t>6.      В</t>
  </si>
  <si>
    <t>году   управляющая  компания   предлагает   выполнить  за  счет  средств   текущего  ремонта</t>
  </si>
  <si>
    <t xml:space="preserve">  -  вывоз снега с придомовой территории</t>
  </si>
  <si>
    <t xml:space="preserve">  -  поверка (замена) манометров и термометров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</si>
  <si>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</si>
  <si>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</si>
  <si>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</si>
  <si>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</si>
  <si>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составит </t>
  </si>
  <si>
    <t>на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</si>
  <si>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</si>
  <si>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 xml:space="preserve">год ,       или </t>
  </si>
  <si>
    <t>рубля с кв.метра в месяц.</t>
  </si>
  <si>
    <t>Директор</t>
  </si>
  <si>
    <t>А.Б. Хлебников</t>
  </si>
  <si>
    <t>году   в   размере</t>
  </si>
  <si>
    <t>рубля),     направлена на следующие мероприятия:</t>
  </si>
  <si>
    <t xml:space="preserve">  -  передача наружных инженерных сетей</t>
  </si>
  <si>
    <t xml:space="preserve">  -  чистка кровли от снега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</si>
  <si>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</si>
  <si>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</si>
  <si>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</si>
  <si>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в том числе (имеющие значительную задолженность):</t>
  </si>
  <si>
    <t>2. Задолженность жителей по квартплате и коммунальным   услугам  составляет:</t>
  </si>
  <si>
    <t xml:space="preserve">микрорайон   Березовый  за </t>
  </si>
  <si>
    <t>шт.</t>
  </si>
  <si>
    <t>( ОАО "Западное управление")</t>
  </si>
  <si>
    <t>мес.</t>
  </si>
  <si>
    <t>м</t>
  </si>
  <si>
    <t>м/час</t>
  </si>
  <si>
    <t>ИТОГО на 31.12.2013г:</t>
  </si>
  <si>
    <t>0,019 Гкал/м</t>
  </si>
  <si>
    <t>0,027 Гкал/м</t>
  </si>
  <si>
    <t>268,18 руб./чел.</t>
  </si>
  <si>
    <t>301,44 руб./чел.</t>
  </si>
  <si>
    <t>59,10 руб./чел.</t>
  </si>
  <si>
    <t>74,71 руб./чел.</t>
  </si>
  <si>
    <t>96,43руб./чел.</t>
  </si>
  <si>
    <t>116,82 руб./чел.</t>
  </si>
  <si>
    <r>
      <t>м</t>
    </r>
    <r>
      <rPr>
        <sz val="11"/>
        <rFont val="Calibri"/>
        <family val="2"/>
        <charset val="204"/>
      </rPr>
      <t>²</t>
    </r>
  </si>
  <si>
    <r>
      <t>11,20 руб./м</t>
    </r>
    <r>
      <rPr>
        <sz val="11"/>
        <rFont val="Calibri"/>
        <family val="2"/>
        <charset val="204"/>
      </rPr>
      <t>²</t>
    </r>
  </si>
  <si>
    <r>
      <t>5,45 руб./м</t>
    </r>
    <r>
      <rPr>
        <sz val="11"/>
        <rFont val="Calibri"/>
        <family val="2"/>
        <charset val="204"/>
      </rPr>
      <t>²</t>
    </r>
  </si>
  <si>
    <t>Генеральная уборка подъездов в апреле</t>
  </si>
  <si>
    <t>Тех. обслуживание наружного видеонаблюдения (33,63 %).</t>
  </si>
  <si>
    <t>12,38 руб./м²</t>
  </si>
  <si>
    <t>Уборка и вывоз снега с придомовой территории в январе (3,43%)</t>
  </si>
  <si>
    <t>Уборка и вывоз снега с придомовой территории в марте (2,58%)</t>
  </si>
  <si>
    <t>Аварийная чистка канализации (КК9 и КК8)</t>
  </si>
  <si>
    <t>Нанесение трафарета на мусорные баки (2,58%)</t>
  </si>
  <si>
    <t>Покраска мусорных баков (2,58%)</t>
  </si>
  <si>
    <t>компл.</t>
  </si>
  <si>
    <t>Благоустройство территории (посадка цветов) (8,81%).</t>
  </si>
  <si>
    <t>раб.</t>
  </si>
  <si>
    <t>Перерасход (+) или экономия (-) средств в 2013 году.</t>
  </si>
  <si>
    <t>Всего в 2014году:</t>
  </si>
  <si>
    <t>ИТОГО за 2014год:</t>
  </si>
  <si>
    <t>Ремонт бытового помещения (1,88%)</t>
  </si>
  <si>
    <t>Замена трансформатора тока (по предписанию энергосбыта)(1,88%)</t>
  </si>
  <si>
    <t>Замена светильников в подъезде.</t>
  </si>
  <si>
    <t>Генеральная уборка в октябре.</t>
  </si>
  <si>
    <t>м ²</t>
  </si>
  <si>
    <t>Чистка КНС (канализационной насосной станции) (1,88%)</t>
  </si>
  <si>
    <t>Замена питающих кабелей на электродвигатели насосов КНС (1,88%).</t>
  </si>
  <si>
    <t>Регистрация видеонаблюдения(1,88%).</t>
  </si>
  <si>
    <t>Замена манометров в ИТП (27,07%)</t>
  </si>
  <si>
    <t>Замена термометров в ИТП (27,07%)</t>
  </si>
  <si>
    <t>Ремонт теплосчетчика (27,07%).</t>
  </si>
  <si>
    <t>Програмирование ключей в ИТП (27,07%).</t>
  </si>
  <si>
    <t>Приобретение детских новогодних подарков.</t>
  </si>
  <si>
    <t>Установка новогодней елки (1,88 %)</t>
  </si>
  <si>
    <t xml:space="preserve">119 ( </t>
  </si>
  <si>
    <t>рублей  (</t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</si>
  <si>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</si>
  <si>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t xml:space="preserve">кв. </t>
    </r>
    <r>
      <rPr>
        <b/>
        <sz val="11"/>
        <color theme="1"/>
        <rFont val="Calibri"/>
        <family val="2"/>
        <charset val="204"/>
        <scheme val="minor"/>
      </rPr>
      <t>9</t>
    </r>
    <r>
      <rPr>
        <sz val="11"/>
        <color theme="1"/>
        <rFont val="Calibri"/>
        <family val="2"/>
        <charset val="204"/>
        <scheme val="minor"/>
      </rPr>
      <t xml:space="preserve"> -             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</si>
  <si>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10 -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</si>
  <si>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12 - </t>
    </r>
  </si>
  <si>
    <r>
      <rPr>
        <sz val="11"/>
        <color theme="1"/>
        <rFont val="Calibri"/>
        <family val="2"/>
        <charset val="204"/>
        <scheme val="minor"/>
      </rPr>
      <t>кв.</t>
    </r>
    <r>
      <rPr>
        <b/>
        <sz val="11"/>
        <color theme="1"/>
        <rFont val="Calibri"/>
        <family val="2"/>
        <charset val="204"/>
        <scheme val="minor"/>
      </rPr>
      <t xml:space="preserve"> 17 -</t>
    </r>
  </si>
  <si>
    <t xml:space="preserve"> - </t>
  </si>
  <si>
    <t xml:space="preserve"> - содержание общего имущества -  11,20    рубля с кв.метра общей площади в месяц;</t>
  </si>
  <si>
    <t>Бер119(I)</t>
  </si>
  <si>
    <t xml:space="preserve"> Что  с  учетом  перерасхода (+)   или   экономии (-)  средств    в </t>
  </si>
  <si>
    <t xml:space="preserve">  -  ремонт подъезда </t>
  </si>
  <si>
    <t xml:space="preserve">  -  генеральная уборка подъезда</t>
  </si>
  <si>
    <t xml:space="preserve">  -  установка новогодней елки</t>
  </si>
  <si>
    <t xml:space="preserve">  - тех. обслуживание системы видеонаблюдения</t>
  </si>
  <si>
    <t xml:space="preserve">  - обслуживание охранной сигнализации</t>
  </si>
  <si>
    <t>Тех. обслуживание охранной сигнализации (27,07%).</t>
  </si>
  <si>
    <r>
      <t xml:space="preserve">  общего имущества многоквартирного дома следующие мероприятия (</t>
    </r>
    <r>
      <rPr>
        <b/>
        <sz val="11"/>
        <color theme="1"/>
        <rFont val="Calibri"/>
        <family val="2"/>
        <charset val="204"/>
        <scheme val="minor"/>
      </rPr>
      <t>ориентировочная стоимость</t>
    </r>
    <r>
      <rPr>
        <sz val="11"/>
        <color theme="1"/>
        <rFont val="Calibri"/>
        <family val="2"/>
        <charset val="204"/>
        <scheme val="minor"/>
      </rPr>
      <t>):</t>
    </r>
  </si>
  <si>
    <t>Накладные расходы (14%)</t>
  </si>
  <si>
    <t xml:space="preserve">Представлен на рассмотрение 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</si>
</sst>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1"/>
      <name val="Arial"/>
      <family val="2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125">
    <xf numFmtId="0" fontId="0" fillId="0" borderId="0" xfId="0"/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0" fillId="0" borderId="10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4" fontId="1" fillId="0" borderId="0" xfId="0" applyNumberFormat="1" applyFont="1" applyFill="1"/>
    <xf numFmtId="4" fontId="0" fillId="0" borderId="0" xfId="0" applyNumberFormat="1" applyFill="1"/>
    <xf numFmtId="0" fontId="0" fillId="0" borderId="8" xfId="0" applyFont="1" applyFill="1" applyBorder="1" applyAlignment="1">
      <alignment horizontal="center"/>
    </xf>
    <xf numFmtId="4" fontId="10" fillId="0" borderId="0" xfId="0" applyNumberFormat="1" applyFont="1" applyFill="1" applyBorder="1" applyAlignment="1">
      <alignment horizontal="center" wrapText="1"/>
    </xf>
    <xf numFmtId="0" fontId="8" fillId="0" borderId="0" xfId="0" applyFont="1" applyFill="1"/>
    <xf numFmtId="0" fontId="11" fillId="0" borderId="0" xfId="0" applyFont="1" applyFill="1"/>
    <xf numFmtId="0" fontId="8" fillId="0" borderId="1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/>
    <xf numFmtId="4" fontId="0" fillId="0" borderId="0" xfId="0" applyNumberFormat="1" applyFill="1" applyAlignment="1"/>
    <xf numFmtId="4" fontId="3" fillId="0" borderId="0" xfId="0" applyNumberFormat="1" applyFont="1" applyFill="1"/>
    <xf numFmtId="0" fontId="1" fillId="0" borderId="0" xfId="0" applyFont="1" applyFill="1" applyAlignment="1">
      <alignment horizontal="left"/>
    </xf>
    <xf numFmtId="4" fontId="6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4" fontId="1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0" fontId="8" fillId="0" borderId="9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8" fillId="0" borderId="8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9" xfId="0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" fontId="8" fillId="0" borderId="8" xfId="0" applyNumberFormat="1" applyFont="1" applyFill="1" applyBorder="1" applyAlignment="1">
      <alignment horizontal="right"/>
    </xf>
    <xf numFmtId="4" fontId="8" fillId="0" borderId="9" xfId="0" applyNumberFormat="1" applyFont="1" applyFill="1" applyBorder="1" applyAlignment="1">
      <alignment horizontal="right"/>
    </xf>
    <xf numFmtId="0" fontId="8" fillId="0" borderId="6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8" fillId="0" borderId="7" xfId="0" applyFont="1" applyFill="1" applyBorder="1" applyAlignment="1">
      <alignment horizontal="left"/>
    </xf>
    <xf numFmtId="0" fontId="8" fillId="0" borderId="11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" fontId="0" fillId="0" borderId="8" xfId="0" applyNumberFormat="1" applyFill="1" applyBorder="1" applyAlignment="1">
      <alignment horizontal="right" vertical="center"/>
    </xf>
    <xf numFmtId="4" fontId="0" fillId="0" borderId="9" xfId="0" applyNumberFormat="1" applyFill="1" applyBorder="1" applyAlignment="1">
      <alignment horizontal="right" vertical="center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0" xfId="0" applyFill="1" applyAlignment="1">
      <alignment horizontal="left"/>
    </xf>
    <xf numFmtId="0" fontId="0" fillId="0" borderId="8" xfId="0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  <xf numFmtId="0" fontId="1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/>
    </xf>
    <xf numFmtId="4" fontId="3" fillId="0" borderId="0" xfId="0" applyNumberFormat="1" applyFont="1" applyFill="1" applyAlignment="1">
      <alignment horizontal="right"/>
    </xf>
    <xf numFmtId="0" fontId="1" fillId="0" borderId="0" xfId="0" applyFont="1" applyFill="1"/>
    <xf numFmtId="4" fontId="4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Fill="1" applyAlignment="1"/>
    <xf numFmtId="0" fontId="5" fillId="0" borderId="0" xfId="0" applyFont="1" applyFill="1" applyAlignment="1">
      <alignment horizontal="left"/>
    </xf>
    <xf numFmtId="4" fontId="1" fillId="0" borderId="0" xfId="0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4" fontId="1" fillId="0" borderId="13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0" fillId="0" borderId="1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4" fontId="0" fillId="0" borderId="8" xfId="0" applyNumberFormat="1" applyFont="1" applyFill="1" applyBorder="1" applyAlignment="1">
      <alignment horizontal="right"/>
    </xf>
    <xf numFmtId="4" fontId="0" fillId="0" borderId="9" xfId="0" applyNumberFormat="1" applyFont="1" applyFill="1" applyBorder="1" applyAlignment="1">
      <alignment horizontal="right"/>
    </xf>
    <xf numFmtId="4" fontId="0" fillId="0" borderId="8" xfId="0" applyNumberFormat="1" applyFont="1" applyFill="1" applyBorder="1" applyAlignment="1"/>
    <xf numFmtId="4" fontId="0" fillId="0" borderId="9" xfId="0" applyNumberFormat="1" applyFont="1" applyFill="1" applyBorder="1" applyAlignment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4" fontId="1" fillId="0" borderId="8" xfId="0" applyNumberFormat="1" applyFont="1" applyFill="1" applyBorder="1" applyAlignment="1"/>
    <xf numFmtId="4" fontId="1" fillId="0" borderId="9" xfId="0" applyNumberFormat="1" applyFont="1" applyFill="1" applyBorder="1" applyAlignment="1"/>
    <xf numFmtId="0" fontId="0" fillId="0" borderId="2" xfId="0" applyFill="1" applyBorder="1"/>
    <xf numFmtId="4" fontId="1" fillId="0" borderId="6" xfId="0" applyNumberFormat="1" applyFont="1" applyFill="1" applyBorder="1" applyAlignment="1">
      <alignment horizontal="right"/>
    </xf>
    <xf numFmtId="0" fontId="1" fillId="0" borderId="7" xfId="0" applyFont="1" applyFill="1" applyBorder="1" applyAlignment="1">
      <alignment horizontal="right"/>
    </xf>
    <xf numFmtId="0" fontId="0" fillId="0" borderId="3" xfId="0" applyFill="1" applyBorder="1"/>
    <xf numFmtId="4" fontId="3" fillId="0" borderId="6" xfId="0" applyNumberFormat="1" applyFont="1" applyFill="1" applyBorder="1" applyAlignment="1"/>
    <xf numFmtId="4" fontId="3" fillId="0" borderId="7" xfId="0" applyNumberFormat="1" applyFont="1" applyFill="1" applyBorder="1" applyAlignment="1"/>
    <xf numFmtId="0" fontId="1" fillId="0" borderId="6" xfId="0" applyFont="1" applyFill="1" applyBorder="1" applyAlignment="1">
      <alignment horizontal="center"/>
    </xf>
    <xf numFmtId="0" fontId="7" fillId="0" borderId="0" xfId="0" applyFont="1" applyFill="1" applyAlignment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A46" zoomScale="80" zoomScaleNormal="80" workbookViewId="0">
      <selection activeCell="P64" sqref="P64"/>
    </sheetView>
  </sheetViews>
  <sheetFormatPr defaultRowHeight="15"/>
  <cols>
    <col min="1" max="1" width="5.140625" style="4" customWidth="1"/>
    <col min="2" max="2" width="9.85546875" style="4" customWidth="1"/>
    <col min="3" max="3" width="10.7109375" style="4" customWidth="1"/>
    <col min="4" max="4" width="6.28515625" style="4" customWidth="1"/>
    <col min="5" max="5" width="7.7109375" style="4" customWidth="1"/>
    <col min="6" max="6" width="9.7109375" style="4" customWidth="1"/>
    <col min="7" max="7" width="13" style="4" customWidth="1"/>
    <col min="8" max="8" width="12.85546875" style="4" customWidth="1"/>
    <col min="9" max="9" width="9.42578125" style="4" customWidth="1"/>
    <col min="10" max="10" width="10.85546875" style="4" customWidth="1"/>
    <col min="11" max="11" width="10.5703125" style="4" customWidth="1"/>
    <col min="12" max="12" width="2.42578125" style="4" customWidth="1"/>
  </cols>
  <sheetData>
    <row r="1" spans="1:12" ht="24.75" customHeight="1">
      <c r="J1" s="88" t="s">
        <v>141</v>
      </c>
      <c r="K1" s="88"/>
    </row>
    <row r="2" spans="1:12" ht="18.75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2" ht="18.75">
      <c r="A3" s="73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2" ht="18.75">
      <c r="A4" s="15"/>
      <c r="B4" s="36"/>
      <c r="C4" s="16" t="s">
        <v>2</v>
      </c>
      <c r="D4" s="36">
        <v>119</v>
      </c>
      <c r="E4" s="73" t="s">
        <v>76</v>
      </c>
      <c r="F4" s="73"/>
      <c r="G4" s="73"/>
      <c r="H4" s="73"/>
      <c r="I4" s="36">
        <v>2014</v>
      </c>
      <c r="J4" s="17" t="s">
        <v>22</v>
      </c>
    </row>
    <row r="6" spans="1:12" ht="15.75">
      <c r="A6" s="89" t="s">
        <v>27</v>
      </c>
      <c r="B6" s="5">
        <f>I4</f>
        <v>2014</v>
      </c>
      <c r="C6" s="4" t="s">
        <v>28</v>
      </c>
      <c r="D6" s="5" t="s">
        <v>122</v>
      </c>
      <c r="E6" s="9">
        <v>945.5</v>
      </c>
      <c r="F6" s="4" t="s">
        <v>62</v>
      </c>
    </row>
    <row r="7" spans="1:12" ht="15.75">
      <c r="A7" s="90">
        <v>679834.3</v>
      </c>
      <c r="B7" s="90"/>
      <c r="C7" s="18" t="s">
        <v>3</v>
      </c>
      <c r="G7" s="19">
        <f>A7-J8</f>
        <v>525118.37000000011</v>
      </c>
      <c r="H7" s="5" t="s">
        <v>123</v>
      </c>
      <c r="I7" s="26">
        <f>(G7/A7)*100</f>
        <v>77.242111791064389</v>
      </c>
      <c r="J7" s="4" t="s">
        <v>4</v>
      </c>
    </row>
    <row r="8" spans="1:12">
      <c r="A8" s="4" t="s">
        <v>75</v>
      </c>
      <c r="J8" s="91">
        <v>154715.93</v>
      </c>
      <c r="K8" s="4" t="s">
        <v>5</v>
      </c>
    </row>
    <row r="9" spans="1:12">
      <c r="A9" s="4" t="s">
        <v>74</v>
      </c>
    </row>
    <row r="10" spans="1:12">
      <c r="A10" s="4" t="s">
        <v>124</v>
      </c>
      <c r="B10" s="7">
        <v>17629.07</v>
      </c>
      <c r="C10" s="4" t="s">
        <v>10</v>
      </c>
      <c r="E10" s="20" t="s">
        <v>126</v>
      </c>
      <c r="F10" s="7">
        <v>24192.92</v>
      </c>
      <c r="G10" s="4" t="s">
        <v>10</v>
      </c>
      <c r="I10" s="20" t="s">
        <v>128</v>
      </c>
      <c r="J10" s="7">
        <v>19234.009999999998</v>
      </c>
      <c r="K10" s="4" t="s">
        <v>10</v>
      </c>
    </row>
    <row r="11" spans="1:12">
      <c r="A11" s="4" t="s">
        <v>125</v>
      </c>
      <c r="B11" s="7">
        <v>34553.089999999997</v>
      </c>
      <c r="C11" s="4" t="s">
        <v>10</v>
      </c>
      <c r="E11" s="20" t="s">
        <v>127</v>
      </c>
      <c r="F11" s="7">
        <v>11557.18</v>
      </c>
      <c r="G11" s="4" t="s">
        <v>10</v>
      </c>
      <c r="I11" s="20"/>
      <c r="J11" s="7"/>
    </row>
    <row r="12" spans="1:12">
      <c r="B12" s="7"/>
      <c r="E12" s="35"/>
      <c r="F12" s="7"/>
      <c r="I12" s="35"/>
      <c r="J12" s="7"/>
    </row>
    <row r="13" spans="1:12" ht="15.75">
      <c r="A13" s="4" t="s">
        <v>30</v>
      </c>
      <c r="J13" s="6">
        <f>G14+G15+G16+G17</f>
        <v>154715.93</v>
      </c>
      <c r="K13" s="92" t="s">
        <v>31</v>
      </c>
    </row>
    <row r="14" spans="1:12">
      <c r="A14" s="93" t="s">
        <v>6</v>
      </c>
      <c r="B14" s="4" t="s">
        <v>7</v>
      </c>
      <c r="G14" s="6">
        <f>(J8*43.5/100)</f>
        <v>67301.429550000001</v>
      </c>
      <c r="H14" s="4" t="s">
        <v>10</v>
      </c>
    </row>
    <row r="15" spans="1:12">
      <c r="A15" s="93" t="s">
        <v>6</v>
      </c>
      <c r="B15" s="4" t="s">
        <v>8</v>
      </c>
      <c r="G15" s="6">
        <f>(J8*36.6/100)</f>
        <v>56626.030379999997</v>
      </c>
      <c r="H15" s="4" t="s">
        <v>10</v>
      </c>
    </row>
    <row r="16" spans="1:12">
      <c r="A16" s="93" t="s">
        <v>6</v>
      </c>
      <c r="B16" s="4" t="s">
        <v>9</v>
      </c>
      <c r="G16" s="6">
        <f>(J8*12.5/100)</f>
        <v>19339.491249999999</v>
      </c>
      <c r="H16" s="4" t="s">
        <v>10</v>
      </c>
      <c r="K16" s="18"/>
      <c r="L16" s="94"/>
    </row>
    <row r="17" spans="1:12">
      <c r="A17" s="93" t="s">
        <v>6</v>
      </c>
      <c r="B17" s="4" t="s">
        <v>14</v>
      </c>
      <c r="G17" s="6">
        <f>(J8*7.4/100)</f>
        <v>11448.97882</v>
      </c>
      <c r="H17" s="4" t="s">
        <v>10</v>
      </c>
    </row>
    <row r="18" spans="1:12">
      <c r="G18" s="21"/>
    </row>
    <row r="19" spans="1:12">
      <c r="A19" s="95" t="s">
        <v>11</v>
      </c>
      <c r="G19" s="6">
        <f>E6*5.54*12</f>
        <v>62856.84</v>
      </c>
      <c r="H19" s="4" t="s">
        <v>12</v>
      </c>
    </row>
    <row r="20" spans="1:12" ht="15.75" thickBot="1">
      <c r="A20" s="96">
        <f>G19*I7/100</f>
        <v>48551.950621130476</v>
      </c>
      <c r="B20" s="96"/>
      <c r="C20" s="4" t="s">
        <v>68</v>
      </c>
    </row>
    <row r="21" spans="1:12">
      <c r="A21" s="97" t="s">
        <v>2</v>
      </c>
      <c r="B21" s="64" t="s">
        <v>20</v>
      </c>
      <c r="C21" s="65"/>
      <c r="D21" s="65"/>
      <c r="E21" s="65"/>
      <c r="F21" s="65"/>
      <c r="G21" s="65"/>
      <c r="H21" s="66"/>
      <c r="I21" s="97" t="s">
        <v>18</v>
      </c>
      <c r="J21" s="98" t="s">
        <v>17</v>
      </c>
      <c r="K21" s="64" t="s">
        <v>15</v>
      </c>
      <c r="L21" s="66"/>
    </row>
    <row r="22" spans="1:12" ht="15.75" thickBot="1">
      <c r="A22" s="99" t="s">
        <v>13</v>
      </c>
      <c r="B22" s="67"/>
      <c r="C22" s="68"/>
      <c r="D22" s="68"/>
      <c r="E22" s="68"/>
      <c r="F22" s="68"/>
      <c r="G22" s="68"/>
      <c r="H22" s="69"/>
      <c r="I22" s="99" t="s">
        <v>19</v>
      </c>
      <c r="J22" s="100"/>
      <c r="K22" s="101" t="s">
        <v>16</v>
      </c>
      <c r="L22" s="102"/>
    </row>
    <row r="23" spans="1:12" ht="15.75" thickBot="1">
      <c r="A23" s="103"/>
      <c r="B23" s="70" t="s">
        <v>105</v>
      </c>
      <c r="C23" s="71"/>
      <c r="D23" s="71"/>
      <c r="E23" s="71"/>
      <c r="F23" s="71"/>
      <c r="G23" s="71"/>
      <c r="H23" s="72"/>
      <c r="I23" s="103"/>
      <c r="J23" s="103"/>
      <c r="K23" s="104">
        <v>45707.51</v>
      </c>
      <c r="L23" s="105"/>
    </row>
    <row r="24" spans="1:12">
      <c r="A24" s="29">
        <v>1</v>
      </c>
      <c r="B24" s="40" t="s">
        <v>97</v>
      </c>
      <c r="C24" s="41"/>
      <c r="D24" s="41"/>
      <c r="E24" s="41"/>
      <c r="F24" s="41"/>
      <c r="G24" s="41"/>
      <c r="H24" s="41"/>
      <c r="I24" s="106" t="s">
        <v>81</v>
      </c>
      <c r="J24" s="107">
        <v>22</v>
      </c>
      <c r="K24" s="108">
        <f>103300*0.0343</f>
        <v>3543.1899999999996</v>
      </c>
      <c r="L24" s="109"/>
    </row>
    <row r="25" spans="1:12">
      <c r="A25" s="29">
        <v>2</v>
      </c>
      <c r="B25" s="40" t="s">
        <v>98</v>
      </c>
      <c r="C25" s="41"/>
      <c r="D25" s="41"/>
      <c r="E25" s="41"/>
      <c r="F25" s="41"/>
      <c r="G25" s="41"/>
      <c r="H25" s="41"/>
      <c r="I25" s="106" t="s">
        <v>81</v>
      </c>
      <c r="J25" s="107">
        <v>7</v>
      </c>
      <c r="K25" s="108">
        <f>22050*0.0258</f>
        <v>568.89</v>
      </c>
      <c r="L25" s="109"/>
    </row>
    <row r="26" spans="1:12">
      <c r="A26" s="29">
        <v>3</v>
      </c>
      <c r="B26" s="40" t="s">
        <v>94</v>
      </c>
      <c r="C26" s="41"/>
      <c r="D26" s="41"/>
      <c r="E26" s="41"/>
      <c r="F26" s="41"/>
      <c r="G26" s="41"/>
      <c r="H26" s="42"/>
      <c r="I26" s="12" t="s">
        <v>91</v>
      </c>
      <c r="J26" s="8">
        <v>425.2</v>
      </c>
      <c r="K26" s="108">
        <v>1000</v>
      </c>
      <c r="L26" s="109"/>
    </row>
    <row r="27" spans="1:12">
      <c r="A27" s="29">
        <v>4</v>
      </c>
      <c r="B27" s="45" t="s">
        <v>95</v>
      </c>
      <c r="C27" s="46"/>
      <c r="D27" s="46"/>
      <c r="E27" s="46"/>
      <c r="F27" s="46"/>
      <c r="G27" s="46"/>
      <c r="H27" s="47"/>
      <c r="I27" s="34" t="s">
        <v>79</v>
      </c>
      <c r="J27" s="12">
        <v>12</v>
      </c>
      <c r="K27" s="49">
        <f>1000*12*0.3363</f>
        <v>4035.6</v>
      </c>
      <c r="L27" s="50"/>
    </row>
    <row r="28" spans="1:12">
      <c r="A28" s="29">
        <v>5</v>
      </c>
      <c r="B28" s="85" t="s">
        <v>99</v>
      </c>
      <c r="C28" s="86"/>
      <c r="D28" s="86"/>
      <c r="E28" s="86"/>
      <c r="F28" s="86"/>
      <c r="G28" s="86"/>
      <c r="H28" s="87"/>
      <c r="I28" s="3" t="s">
        <v>77</v>
      </c>
      <c r="J28" s="39">
        <v>2</v>
      </c>
      <c r="K28" s="43">
        <v>2000</v>
      </c>
      <c r="L28" s="44"/>
    </row>
    <row r="29" spans="1:12">
      <c r="A29" s="29">
        <v>6</v>
      </c>
      <c r="B29" s="40" t="s">
        <v>100</v>
      </c>
      <c r="C29" s="41"/>
      <c r="D29" s="41"/>
      <c r="E29" s="41"/>
      <c r="F29" s="41"/>
      <c r="G29" s="41"/>
      <c r="H29" s="42"/>
      <c r="I29" s="106" t="s">
        <v>77</v>
      </c>
      <c r="J29" s="107">
        <v>26</v>
      </c>
      <c r="K29" s="110">
        <f>346.67*0.0258</f>
        <v>8.9440860000000004</v>
      </c>
      <c r="L29" s="111"/>
    </row>
    <row r="30" spans="1:12">
      <c r="A30" s="29">
        <v>7</v>
      </c>
      <c r="B30" s="40" t="s">
        <v>101</v>
      </c>
      <c r="C30" s="41"/>
      <c r="D30" s="41"/>
      <c r="E30" s="41"/>
      <c r="F30" s="41"/>
      <c r="G30" s="41"/>
      <c r="H30" s="42"/>
      <c r="I30" s="106" t="s">
        <v>77</v>
      </c>
      <c r="J30" s="107">
        <v>21</v>
      </c>
      <c r="K30" s="82">
        <f>1041.6*0.0258</f>
        <v>26.873279999999998</v>
      </c>
      <c r="L30" s="111"/>
    </row>
    <row r="31" spans="1:12">
      <c r="A31" s="29">
        <v>8</v>
      </c>
      <c r="B31" s="45" t="s">
        <v>103</v>
      </c>
      <c r="C31" s="46"/>
      <c r="D31" s="46"/>
      <c r="E31" s="46"/>
      <c r="F31" s="46"/>
      <c r="G31" s="46"/>
      <c r="H31" s="47"/>
      <c r="I31" s="112" t="s">
        <v>102</v>
      </c>
      <c r="J31" s="113">
        <v>3</v>
      </c>
      <c r="K31" s="43">
        <f>(3537*3)*0.0881</f>
        <v>934.82909999999993</v>
      </c>
      <c r="L31" s="44"/>
    </row>
    <row r="32" spans="1:12">
      <c r="A32" s="29">
        <v>9</v>
      </c>
      <c r="B32" s="85" t="s">
        <v>108</v>
      </c>
      <c r="C32" s="86"/>
      <c r="D32" s="86"/>
      <c r="E32" s="86"/>
      <c r="F32" s="86"/>
      <c r="G32" s="86"/>
      <c r="H32" s="87"/>
      <c r="I32" s="3" t="s">
        <v>104</v>
      </c>
      <c r="J32" s="107">
        <v>1</v>
      </c>
      <c r="K32" s="43">
        <f>7154.4*0.0188</f>
        <v>134.50272000000001</v>
      </c>
      <c r="L32" s="44"/>
    </row>
    <row r="33" spans="1:12" ht="15" customHeight="1">
      <c r="A33" s="29">
        <v>10</v>
      </c>
      <c r="B33" s="85" t="s">
        <v>109</v>
      </c>
      <c r="C33" s="86"/>
      <c r="D33" s="86"/>
      <c r="E33" s="86"/>
      <c r="F33" s="86"/>
      <c r="G33" s="86"/>
      <c r="H33" s="87"/>
      <c r="I33" s="3" t="s">
        <v>77</v>
      </c>
      <c r="J33" s="107">
        <v>6</v>
      </c>
      <c r="K33" s="43">
        <f>(2400+3000)*0.0188</f>
        <v>101.52000000000001</v>
      </c>
      <c r="L33" s="44"/>
    </row>
    <row r="34" spans="1:12" ht="15" customHeight="1">
      <c r="A34" s="29">
        <v>11</v>
      </c>
      <c r="B34" s="40" t="s">
        <v>110</v>
      </c>
      <c r="C34" s="84"/>
      <c r="D34" s="84"/>
      <c r="E34" s="84"/>
      <c r="F34" s="84"/>
      <c r="G34" s="84"/>
      <c r="H34" s="42"/>
      <c r="I34" s="3" t="s">
        <v>77</v>
      </c>
      <c r="J34" s="5">
        <v>6</v>
      </c>
      <c r="K34" s="43">
        <f>2620+2500</f>
        <v>5120</v>
      </c>
      <c r="L34" s="44"/>
    </row>
    <row r="35" spans="1:12">
      <c r="A35" s="29">
        <v>12</v>
      </c>
      <c r="B35" s="85" t="s">
        <v>113</v>
      </c>
      <c r="C35" s="86"/>
      <c r="D35" s="86"/>
      <c r="E35" s="86"/>
      <c r="F35" s="86"/>
      <c r="G35" s="86"/>
      <c r="H35" s="87"/>
      <c r="I35" s="3" t="s">
        <v>129</v>
      </c>
      <c r="J35" s="39" t="s">
        <v>129</v>
      </c>
      <c r="K35" s="43">
        <f>2000*0.0188</f>
        <v>37.6</v>
      </c>
      <c r="L35" s="44"/>
    </row>
    <row r="36" spans="1:12" ht="15" customHeight="1">
      <c r="A36" s="29">
        <v>13</v>
      </c>
      <c r="B36" s="85" t="s">
        <v>111</v>
      </c>
      <c r="C36" s="86"/>
      <c r="D36" s="86"/>
      <c r="E36" s="86"/>
      <c r="F36" s="86"/>
      <c r="G36" s="86"/>
      <c r="H36" s="87"/>
      <c r="I36" s="3" t="s">
        <v>112</v>
      </c>
      <c r="J36" s="107">
        <v>252</v>
      </c>
      <c r="K36" s="43">
        <v>1000</v>
      </c>
      <c r="L36" s="44"/>
    </row>
    <row r="37" spans="1:12">
      <c r="A37" s="29">
        <v>14</v>
      </c>
      <c r="B37" s="40" t="s">
        <v>114</v>
      </c>
      <c r="C37" s="41"/>
      <c r="D37" s="41"/>
      <c r="E37" s="41"/>
      <c r="F37" s="41"/>
      <c r="G37" s="41"/>
      <c r="H37" s="42"/>
      <c r="I37" s="3" t="s">
        <v>80</v>
      </c>
      <c r="J37" s="107">
        <v>47</v>
      </c>
      <c r="K37" s="43">
        <f>(8628+4000)*0.0188</f>
        <v>237.40640000000002</v>
      </c>
      <c r="L37" s="44"/>
    </row>
    <row r="38" spans="1:12">
      <c r="A38" s="29">
        <v>15</v>
      </c>
      <c r="B38" s="85" t="s">
        <v>115</v>
      </c>
      <c r="C38" s="86"/>
      <c r="D38" s="86"/>
      <c r="E38" s="86"/>
      <c r="F38" s="86"/>
      <c r="G38" s="86"/>
      <c r="H38" s="87"/>
      <c r="I38" s="3" t="s">
        <v>77</v>
      </c>
      <c r="J38" s="107">
        <v>1</v>
      </c>
      <c r="K38" s="43">
        <f>17760.7*0.0188</f>
        <v>333.90116</v>
      </c>
      <c r="L38" s="44"/>
    </row>
    <row r="39" spans="1:12" ht="15" customHeight="1">
      <c r="A39" s="29">
        <v>16</v>
      </c>
      <c r="B39" s="40" t="s">
        <v>116</v>
      </c>
      <c r="C39" s="41"/>
      <c r="D39" s="41"/>
      <c r="E39" s="41"/>
      <c r="F39" s="41"/>
      <c r="G39" s="41"/>
      <c r="H39" s="42"/>
      <c r="I39" s="5" t="s">
        <v>77</v>
      </c>
      <c r="J39" s="30">
        <v>2</v>
      </c>
      <c r="K39" s="80">
        <f>380*2*0.2787</f>
        <v>211.81200000000001</v>
      </c>
      <c r="L39" s="81"/>
    </row>
    <row r="40" spans="1:12">
      <c r="A40" s="29">
        <v>17</v>
      </c>
      <c r="B40" s="45" t="s">
        <v>117</v>
      </c>
      <c r="C40" s="46"/>
      <c r="D40" s="46"/>
      <c r="E40" s="46"/>
      <c r="F40" s="46"/>
      <c r="G40" s="46"/>
      <c r="H40" s="47"/>
      <c r="I40" s="5" t="s">
        <v>77</v>
      </c>
      <c r="J40" s="30">
        <v>2</v>
      </c>
      <c r="K40" s="80">
        <f>250*2*0.2787</f>
        <v>139.35</v>
      </c>
      <c r="L40" s="81"/>
    </row>
    <row r="41" spans="1:12">
      <c r="A41" s="29">
        <v>18</v>
      </c>
      <c r="B41" s="40" t="s">
        <v>118</v>
      </c>
      <c r="C41" s="84"/>
      <c r="D41" s="84"/>
      <c r="E41" s="84"/>
      <c r="F41" s="84"/>
      <c r="G41" s="84"/>
      <c r="H41" s="42"/>
      <c r="I41" s="3" t="s">
        <v>77</v>
      </c>
      <c r="J41" s="5">
        <v>1</v>
      </c>
      <c r="K41" s="82">
        <f>(7775+3300+2250+400)*0.2707</f>
        <v>3715.3575000000001</v>
      </c>
      <c r="L41" s="83"/>
    </row>
    <row r="42" spans="1:12">
      <c r="A42" s="29">
        <v>19</v>
      </c>
      <c r="B42" s="40" t="s">
        <v>119</v>
      </c>
      <c r="C42" s="41"/>
      <c r="D42" s="41"/>
      <c r="E42" s="41"/>
      <c r="F42" s="41"/>
      <c r="G42" s="41"/>
      <c r="H42" s="42"/>
      <c r="I42" s="3" t="s">
        <v>77</v>
      </c>
      <c r="J42" s="38">
        <v>3</v>
      </c>
      <c r="K42" s="82">
        <f>700*0.2707</f>
        <v>189.49</v>
      </c>
      <c r="L42" s="83"/>
    </row>
    <row r="43" spans="1:12">
      <c r="A43" s="29">
        <v>20</v>
      </c>
      <c r="B43" s="40" t="s">
        <v>120</v>
      </c>
      <c r="C43" s="84"/>
      <c r="D43" s="84"/>
      <c r="E43" s="84"/>
      <c r="F43" s="84"/>
      <c r="G43" s="84"/>
      <c r="H43" s="42"/>
      <c r="I43" s="3" t="s">
        <v>77</v>
      </c>
      <c r="J43" s="31">
        <v>3</v>
      </c>
      <c r="K43" s="82">
        <v>300</v>
      </c>
      <c r="L43" s="83"/>
    </row>
    <row r="44" spans="1:12">
      <c r="A44" s="29">
        <v>21</v>
      </c>
      <c r="B44" s="40" t="s">
        <v>121</v>
      </c>
      <c r="C44" s="41"/>
      <c r="D44" s="41"/>
      <c r="E44" s="41"/>
      <c r="F44" s="41"/>
      <c r="G44" s="41"/>
      <c r="H44" s="42"/>
      <c r="I44" s="29" t="s">
        <v>77</v>
      </c>
      <c r="J44" s="114">
        <v>1</v>
      </c>
      <c r="K44" s="108">
        <f>19433*0.0188</f>
        <v>365.34039999999999</v>
      </c>
      <c r="L44" s="109"/>
    </row>
    <row r="45" spans="1:12">
      <c r="A45" s="29">
        <v>22</v>
      </c>
      <c r="B45" s="45" t="s">
        <v>138</v>
      </c>
      <c r="C45" s="46"/>
      <c r="D45" s="46"/>
      <c r="E45" s="46"/>
      <c r="F45" s="46"/>
      <c r="G45" s="46"/>
      <c r="H45" s="47"/>
      <c r="I45" s="12" t="s">
        <v>79</v>
      </c>
      <c r="J45" s="12">
        <v>12</v>
      </c>
      <c r="K45" s="49">
        <f>1800*12*0.2707</f>
        <v>5847.12</v>
      </c>
      <c r="L45" s="50"/>
    </row>
    <row r="46" spans="1:12">
      <c r="A46" s="3"/>
      <c r="B46" s="40" t="s">
        <v>106</v>
      </c>
      <c r="C46" s="41"/>
      <c r="D46" s="41"/>
      <c r="E46" s="41"/>
      <c r="F46" s="41"/>
      <c r="G46" s="41"/>
      <c r="H46" s="41"/>
      <c r="I46" s="3"/>
      <c r="J46" s="39"/>
      <c r="K46" s="115">
        <f>SUM(K24:L45)</f>
        <v>29851.726646000003</v>
      </c>
      <c r="L46" s="116"/>
    </row>
    <row r="47" spans="1:12">
      <c r="A47" s="3"/>
      <c r="B47" s="40" t="s">
        <v>140</v>
      </c>
      <c r="C47" s="41"/>
      <c r="D47" s="41"/>
      <c r="E47" s="41"/>
      <c r="F47" s="41"/>
      <c r="G47" s="41"/>
      <c r="H47" s="41"/>
      <c r="I47" s="3"/>
      <c r="J47" s="39"/>
      <c r="K47" s="82">
        <f>K46*0.14</f>
        <v>4179.2417304400005</v>
      </c>
      <c r="L47" s="83"/>
    </row>
    <row r="48" spans="1:12" ht="15.75" thickBot="1">
      <c r="A48" s="3"/>
      <c r="B48" s="4" t="s">
        <v>107</v>
      </c>
      <c r="I48" s="117"/>
      <c r="K48" s="118">
        <f>SUM(K46:L47)</f>
        <v>34030.968376440003</v>
      </c>
      <c r="L48" s="119"/>
    </row>
    <row r="49" spans="1:12" ht="16.5" thickBot="1">
      <c r="A49" s="120"/>
      <c r="B49" s="22" t="s">
        <v>82</v>
      </c>
      <c r="C49" s="23"/>
      <c r="D49" s="23"/>
      <c r="E49" s="23"/>
      <c r="F49" s="23"/>
      <c r="G49" s="23"/>
      <c r="H49" s="24"/>
      <c r="I49" s="120"/>
      <c r="J49" s="120"/>
      <c r="K49" s="121">
        <f>K48+K23</f>
        <v>79738.478376440005</v>
      </c>
      <c r="L49" s="122"/>
    </row>
    <row r="50" spans="1:12">
      <c r="A50" s="4" t="s">
        <v>21</v>
      </c>
    </row>
    <row r="51" spans="1:12">
      <c r="A51" s="4" t="s">
        <v>23</v>
      </c>
      <c r="D51" s="5">
        <f>I4</f>
        <v>2014</v>
      </c>
      <c r="E51" s="4" t="s">
        <v>24</v>
      </c>
      <c r="G51" s="25">
        <f>K49-G19</f>
        <v>16881.638376440009</v>
      </c>
      <c r="H51" s="4" t="s">
        <v>25</v>
      </c>
    </row>
    <row r="52" spans="1:12" ht="15.75" thickBot="1">
      <c r="A52" s="4" t="s">
        <v>26</v>
      </c>
      <c r="B52" s="5">
        <f>I4</f>
        <v>2014</v>
      </c>
      <c r="C52" s="4" t="s">
        <v>29</v>
      </c>
    </row>
    <row r="53" spans="1:12">
      <c r="A53" s="37" t="s">
        <v>2</v>
      </c>
      <c r="B53" s="74" t="s">
        <v>38</v>
      </c>
      <c r="C53" s="75"/>
      <c r="D53" s="75"/>
      <c r="E53" s="75"/>
      <c r="F53" s="74" t="s">
        <v>39</v>
      </c>
      <c r="G53" s="75"/>
      <c r="H53" s="76"/>
      <c r="I53" s="74" t="s">
        <v>40</v>
      </c>
      <c r="J53" s="75"/>
      <c r="K53" s="75"/>
      <c r="L53" s="76"/>
    </row>
    <row r="54" spans="1:12" ht="15.75" thickBot="1">
      <c r="A54" s="123"/>
      <c r="B54" s="77"/>
      <c r="C54" s="78"/>
      <c r="D54" s="78"/>
      <c r="E54" s="78"/>
      <c r="F54" s="77"/>
      <c r="G54" s="78"/>
      <c r="H54" s="79"/>
      <c r="I54" s="77" t="s">
        <v>78</v>
      </c>
      <c r="J54" s="78"/>
      <c r="K54" s="78"/>
      <c r="L54" s="79"/>
    </row>
    <row r="55" spans="1:12">
      <c r="A55" s="13" t="s">
        <v>32</v>
      </c>
      <c r="B55" s="62" t="s">
        <v>41</v>
      </c>
      <c r="C55" s="62"/>
      <c r="D55" s="62"/>
      <c r="E55" s="63"/>
      <c r="F55" s="54" t="s">
        <v>92</v>
      </c>
      <c r="G55" s="55"/>
      <c r="H55" s="56"/>
      <c r="I55" s="54" t="s">
        <v>96</v>
      </c>
      <c r="J55" s="55"/>
      <c r="K55" s="55"/>
      <c r="L55" s="56"/>
    </row>
    <row r="56" spans="1:12">
      <c r="A56" s="12" t="s">
        <v>33</v>
      </c>
      <c r="B56" s="46" t="s">
        <v>42</v>
      </c>
      <c r="C56" s="46"/>
      <c r="D56" s="46"/>
      <c r="E56" s="47"/>
      <c r="F56" s="57" t="s">
        <v>93</v>
      </c>
      <c r="G56" s="58"/>
      <c r="H56" s="59"/>
      <c r="I56" s="57" t="s">
        <v>47</v>
      </c>
      <c r="J56" s="58"/>
      <c r="K56" s="58"/>
      <c r="L56" s="59"/>
    </row>
    <row r="57" spans="1:12">
      <c r="A57" s="12" t="s">
        <v>34</v>
      </c>
      <c r="B57" s="46" t="s">
        <v>43</v>
      </c>
      <c r="C57" s="46"/>
      <c r="D57" s="46"/>
      <c r="E57" s="47"/>
      <c r="F57" s="57" t="s">
        <v>83</v>
      </c>
      <c r="G57" s="58"/>
      <c r="H57" s="59"/>
      <c r="I57" s="57" t="s">
        <v>84</v>
      </c>
      <c r="J57" s="58"/>
      <c r="K57" s="58"/>
      <c r="L57" s="59"/>
    </row>
    <row r="58" spans="1:12">
      <c r="A58" s="12" t="s">
        <v>35</v>
      </c>
      <c r="B58" s="46" t="s">
        <v>44</v>
      </c>
      <c r="C58" s="46"/>
      <c r="D58" s="46"/>
      <c r="E58" s="47"/>
      <c r="F58" s="57" t="s">
        <v>85</v>
      </c>
      <c r="G58" s="58"/>
      <c r="H58" s="59"/>
      <c r="I58" s="57" t="s">
        <v>86</v>
      </c>
      <c r="J58" s="58"/>
      <c r="K58" s="58"/>
      <c r="L58" s="59"/>
    </row>
    <row r="59" spans="1:12">
      <c r="A59" s="12" t="s">
        <v>36</v>
      </c>
      <c r="B59" s="46" t="s">
        <v>45</v>
      </c>
      <c r="C59" s="46"/>
      <c r="D59" s="46"/>
      <c r="E59" s="47"/>
      <c r="F59" s="57" t="s">
        <v>87</v>
      </c>
      <c r="G59" s="58"/>
      <c r="H59" s="59"/>
      <c r="I59" s="57" t="s">
        <v>88</v>
      </c>
      <c r="J59" s="58"/>
      <c r="K59" s="58"/>
      <c r="L59" s="59"/>
    </row>
    <row r="60" spans="1:12" ht="15.75" thickBot="1">
      <c r="A60" s="14" t="s">
        <v>37</v>
      </c>
      <c r="B60" s="60" t="s">
        <v>46</v>
      </c>
      <c r="C60" s="60"/>
      <c r="D60" s="60"/>
      <c r="E60" s="61"/>
      <c r="F60" s="51" t="s">
        <v>89</v>
      </c>
      <c r="G60" s="52"/>
      <c r="H60" s="53"/>
      <c r="I60" s="51" t="s">
        <v>90</v>
      </c>
      <c r="J60" s="52"/>
      <c r="K60" s="52"/>
      <c r="L60" s="53"/>
    </row>
    <row r="62" spans="1:12">
      <c r="A62" s="1" t="s">
        <v>50</v>
      </c>
      <c r="B62" s="5">
        <f>I4+1</f>
        <v>2015</v>
      </c>
      <c r="C62" s="4" t="s">
        <v>51</v>
      </c>
    </row>
    <row r="63" spans="1:12">
      <c r="A63" s="32" t="s">
        <v>130</v>
      </c>
    </row>
    <row r="64" spans="1:12">
      <c r="A64" s="32" t="s">
        <v>48</v>
      </c>
      <c r="F64" s="26">
        <f>H84</f>
        <v>12.725333895332277</v>
      </c>
      <c r="G64" s="4" t="s">
        <v>49</v>
      </c>
    </row>
    <row r="65" spans="1:12">
      <c r="A65" s="33" t="s">
        <v>71</v>
      </c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5"/>
    </row>
    <row r="66" spans="1:12">
      <c r="A66" s="33" t="s">
        <v>72</v>
      </c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</row>
    <row r="67" spans="1:12">
      <c r="A67" s="33" t="s">
        <v>73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</row>
    <row r="68" spans="1:12">
      <c r="A68" s="33"/>
      <c r="B68" s="27"/>
      <c r="C68" s="27"/>
      <c r="D68" s="27"/>
      <c r="E68" s="27"/>
      <c r="F68" s="27"/>
      <c r="G68" s="27"/>
      <c r="H68" s="27"/>
      <c r="I68" s="27"/>
      <c r="J68" s="27"/>
      <c r="K68" s="27"/>
    </row>
    <row r="69" spans="1:12">
      <c r="A69" s="32" t="s">
        <v>52</v>
      </c>
      <c r="B69" s="5">
        <f>I4+1</f>
        <v>2015</v>
      </c>
      <c r="C69" s="4" t="s">
        <v>53</v>
      </c>
    </row>
    <row r="70" spans="1:12">
      <c r="A70" s="32" t="s">
        <v>139</v>
      </c>
    </row>
    <row r="71" spans="1:12">
      <c r="A71" s="32" t="s">
        <v>54</v>
      </c>
      <c r="J71" s="7">
        <v>15000</v>
      </c>
      <c r="K71" s="4" t="s">
        <v>10</v>
      </c>
    </row>
    <row r="72" spans="1:12">
      <c r="A72" s="48" t="s">
        <v>70</v>
      </c>
      <c r="B72" s="48"/>
      <c r="C72" s="48"/>
      <c r="D72" s="48"/>
      <c r="E72" s="48"/>
      <c r="J72" s="7">
        <v>10000</v>
      </c>
      <c r="K72" s="4" t="s">
        <v>10</v>
      </c>
    </row>
    <row r="73" spans="1:12">
      <c r="A73" s="32" t="s">
        <v>55</v>
      </c>
      <c r="J73" s="7">
        <v>1500</v>
      </c>
      <c r="K73" s="4" t="s">
        <v>10</v>
      </c>
    </row>
    <row r="74" spans="1:12">
      <c r="A74" s="32" t="s">
        <v>69</v>
      </c>
      <c r="J74" s="7">
        <v>15000</v>
      </c>
      <c r="K74" s="4" t="s">
        <v>10</v>
      </c>
    </row>
    <row r="75" spans="1:12">
      <c r="A75" s="32" t="s">
        <v>56</v>
      </c>
      <c r="J75" s="7">
        <v>8000</v>
      </c>
      <c r="K75" s="4" t="s">
        <v>10</v>
      </c>
    </row>
    <row r="76" spans="1:12">
      <c r="A76" s="32" t="s">
        <v>57</v>
      </c>
      <c r="J76" s="7">
        <v>8000</v>
      </c>
      <c r="K76" s="4" t="s">
        <v>10</v>
      </c>
    </row>
    <row r="77" spans="1:12">
      <c r="A77" s="32" t="s">
        <v>133</v>
      </c>
      <c r="J77" s="7">
        <v>55000</v>
      </c>
      <c r="K77" s="4" t="s">
        <v>10</v>
      </c>
    </row>
    <row r="78" spans="1:12">
      <c r="A78" s="32" t="s">
        <v>134</v>
      </c>
      <c r="J78" s="7">
        <v>2000</v>
      </c>
      <c r="K78" s="4" t="s">
        <v>10</v>
      </c>
    </row>
    <row r="79" spans="1:12">
      <c r="A79" s="32" t="s">
        <v>135</v>
      </c>
      <c r="J79" s="7">
        <v>1000</v>
      </c>
      <c r="K79" s="4" t="s">
        <v>10</v>
      </c>
    </row>
    <row r="80" spans="1:12">
      <c r="A80" s="32" t="s">
        <v>136</v>
      </c>
      <c r="J80" s="7">
        <v>3000</v>
      </c>
      <c r="K80" s="4" t="s">
        <v>10</v>
      </c>
    </row>
    <row r="81" spans="1:12">
      <c r="A81" s="32" t="s">
        <v>137</v>
      </c>
      <c r="J81" s="7">
        <v>9000</v>
      </c>
      <c r="K81" s="4" t="s">
        <v>10</v>
      </c>
    </row>
    <row r="82" spans="1:12">
      <c r="A82" s="2" t="s">
        <v>58</v>
      </c>
      <c r="J82" s="6">
        <f>SUM(J71:J81)</f>
        <v>127500</v>
      </c>
      <c r="K82" s="91" t="s">
        <v>59</v>
      </c>
    </row>
    <row r="83" spans="1:12">
      <c r="A83" s="32" t="s">
        <v>132</v>
      </c>
      <c r="H83" s="5">
        <f>I4</f>
        <v>2014</v>
      </c>
      <c r="I83" s="4" t="s">
        <v>67</v>
      </c>
      <c r="K83" s="6">
        <f>G51</f>
        <v>16881.638376440009</v>
      </c>
    </row>
    <row r="84" spans="1:12">
      <c r="A84" s="32" t="s">
        <v>60</v>
      </c>
      <c r="C84" s="25">
        <f>J82+K83</f>
        <v>144381.63837644001</v>
      </c>
      <c r="D84" s="5" t="s">
        <v>61</v>
      </c>
      <c r="E84" s="28">
        <f>I4+1</f>
        <v>2015</v>
      </c>
      <c r="F84" s="4" t="s">
        <v>63</v>
      </c>
      <c r="H84" s="26">
        <f>C84/(E6*12)</f>
        <v>12.725333895332277</v>
      </c>
      <c r="I84" s="4" t="s">
        <v>64</v>
      </c>
    </row>
    <row r="86" spans="1:12" ht="29.25" customHeight="1">
      <c r="B86" s="4" t="s">
        <v>65</v>
      </c>
    </row>
    <row r="87" spans="1:12">
      <c r="B87" s="4" t="s">
        <v>39</v>
      </c>
      <c r="I87" s="4" t="s">
        <v>66</v>
      </c>
    </row>
    <row r="88" spans="1:12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1" t="s">
        <v>131</v>
      </c>
      <c r="L88" s="10"/>
    </row>
    <row r="89" spans="1:1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</row>
    <row r="97" spans="12:12">
      <c r="L97" s="124"/>
    </row>
  </sheetData>
  <mergeCells count="87">
    <mergeCell ref="J1:K1"/>
    <mergeCell ref="B44:H44"/>
    <mergeCell ref="K44:L44"/>
    <mergeCell ref="B41:H41"/>
    <mergeCell ref="K41:L41"/>
    <mergeCell ref="B42:H42"/>
    <mergeCell ref="K42:L42"/>
    <mergeCell ref="B38:H38"/>
    <mergeCell ref="K38:L38"/>
    <mergeCell ref="B39:H39"/>
    <mergeCell ref="K39:L39"/>
    <mergeCell ref="B40:H40"/>
    <mergeCell ref="K40:L40"/>
    <mergeCell ref="A72:E72"/>
    <mergeCell ref="B59:E59"/>
    <mergeCell ref="F59:H59"/>
    <mergeCell ref="I59:L59"/>
    <mergeCell ref="B60:E60"/>
    <mergeCell ref="F60:H60"/>
    <mergeCell ref="I60:L60"/>
    <mergeCell ref="I58:L58"/>
    <mergeCell ref="B55:E55"/>
    <mergeCell ref="F55:H55"/>
    <mergeCell ref="I55:L55"/>
    <mergeCell ref="B56:E56"/>
    <mergeCell ref="B58:E58"/>
    <mergeCell ref="F58:H58"/>
    <mergeCell ref="F56:H56"/>
    <mergeCell ref="I56:L56"/>
    <mergeCell ref="B57:E57"/>
    <mergeCell ref="F57:H57"/>
    <mergeCell ref="I57:L57"/>
    <mergeCell ref="B53:E53"/>
    <mergeCell ref="F53:H53"/>
    <mergeCell ref="I53:L53"/>
    <mergeCell ref="B54:E54"/>
    <mergeCell ref="F54:H54"/>
    <mergeCell ref="I54:L54"/>
    <mergeCell ref="K49:L49"/>
    <mergeCell ref="B35:H35"/>
    <mergeCell ref="K35:L35"/>
    <mergeCell ref="B43:H43"/>
    <mergeCell ref="K43:L43"/>
    <mergeCell ref="B45:H45"/>
    <mergeCell ref="K45:L45"/>
    <mergeCell ref="B46:H46"/>
    <mergeCell ref="K46:L46"/>
    <mergeCell ref="B47:H47"/>
    <mergeCell ref="K47:L47"/>
    <mergeCell ref="K48:L48"/>
    <mergeCell ref="B36:H36"/>
    <mergeCell ref="K36:L36"/>
    <mergeCell ref="B37:H37"/>
    <mergeCell ref="K37:L37"/>
    <mergeCell ref="B32:H32"/>
    <mergeCell ref="K32:L32"/>
    <mergeCell ref="B33:H33"/>
    <mergeCell ref="K33:L33"/>
    <mergeCell ref="B34:H34"/>
    <mergeCell ref="K34:L34"/>
    <mergeCell ref="B29:H29"/>
    <mergeCell ref="K29:L29"/>
    <mergeCell ref="B30:H30"/>
    <mergeCell ref="K30:L30"/>
    <mergeCell ref="B31:H31"/>
    <mergeCell ref="K31:L31"/>
    <mergeCell ref="K24:L24"/>
    <mergeCell ref="B25:H25"/>
    <mergeCell ref="K25:L25"/>
    <mergeCell ref="B28:H28"/>
    <mergeCell ref="K28:L28"/>
    <mergeCell ref="B26:H26"/>
    <mergeCell ref="K26:L26"/>
    <mergeCell ref="B27:H27"/>
    <mergeCell ref="K27:L27"/>
    <mergeCell ref="B24:H24"/>
    <mergeCell ref="A2:L2"/>
    <mergeCell ref="A3:L3"/>
    <mergeCell ref="A7:B7"/>
    <mergeCell ref="A20:B20"/>
    <mergeCell ref="E4:H4"/>
    <mergeCell ref="B21:H21"/>
    <mergeCell ref="K21:L21"/>
    <mergeCell ref="B22:H22"/>
    <mergeCell ref="K22:L22"/>
    <mergeCell ref="B23:H23"/>
    <mergeCell ref="K23:L23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2015-03-27T12:42:53Z</dcterms:modified>
</cp:coreProperties>
</file>