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80" i="3"/>
  <c r="G19" l="1"/>
  <c r="G7" l="1"/>
  <c r="I7" s="1"/>
  <c r="B6"/>
  <c r="K43" l="1"/>
  <c r="K42" l="1"/>
  <c r="K40" l="1"/>
  <c r="K41"/>
  <c r="K39"/>
  <c r="K38"/>
  <c r="K37" l="1"/>
  <c r="K36"/>
  <c r="K34" l="1"/>
  <c r="K33" l="1"/>
  <c r="K32"/>
  <c r="K31" l="1"/>
  <c r="K29" l="1"/>
  <c r="K28"/>
  <c r="K25" l="1"/>
  <c r="K24"/>
  <c r="K27" l="1"/>
  <c r="K44" s="1"/>
  <c r="K45" l="1"/>
  <c r="K46" s="1"/>
  <c r="K47" s="1"/>
  <c r="G49" s="1"/>
  <c r="B68" l="1"/>
  <c r="E82" s="1"/>
  <c r="B59"/>
  <c r="B50"/>
  <c r="H81" s="1"/>
  <c r="D49"/>
  <c r="G17"/>
  <c r="G16"/>
  <c r="G15"/>
  <c r="G14"/>
  <c r="J13" l="1"/>
  <c r="A20"/>
  <c r="K81" l="1"/>
  <c r="C82" s="1"/>
  <c r="H82" l="1"/>
  <c r="F61" s="1"/>
</calcChain>
</file>

<file path=xl/sharedStrings.xml><?xml version="1.0" encoding="utf-8"?>
<sst xmlns="http://schemas.openxmlformats.org/spreadsheetml/2006/main" count="175" uniqueCount="139">
  <si>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</si>
  <si>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</si>
  <si>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</si>
  <si>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</si>
  <si>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</si>
  <si>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</si>
  <si>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</si>
  <si>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</si>
  <si>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</si>
  <si>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</si>
  <si>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</si>
  <si>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</si>
  <si>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</si>
  <si>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</si>
  <si>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</si>
  <si>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</si>
  <si>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</si>
  <si>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</si>
  <si>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</si>
  <si>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</si>
  <si>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</si>
  <si>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</si>
  <si>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</si>
  <si>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</si>
  <si>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</si>
  <si>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</si>
  <si>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</si>
  <si>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</si>
  <si>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</si>
  <si>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</si>
  <si>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</si>
  <si>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</si>
  <si>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</si>
  <si>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</si>
  <si>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</si>
  <si>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</si>
  <si>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</si>
  <si>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</si>
  <si>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</si>
  <si>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</si>
  <si>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</si>
  <si>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</si>
  <si>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</si>
  <si>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</si>
  <si>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</si>
  <si>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</si>
  <si>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</si>
  <si>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</si>
  <si>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</si>
  <si>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</si>
  <si>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</si>
  <si>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</si>
  <si>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</si>
  <si>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</si>
  <si>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</si>
  <si>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</si>
  <si>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</si>
  <si>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</si>
  <si>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</si>
  <si>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</si>
  <si>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</si>
  <si>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</si>
  <si>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</si>
  <si>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</si>
  <si>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</si>
  <si>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</si>
  <si>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</si>
  <si>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</si>
  <si>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</si>
  <si>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</si>
  <si>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</si>
  <si>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</si>
  <si>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</si>
  <si>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>Б 121 (I)</t>
  </si>
  <si>
    <t xml:space="preserve"> - содержание общего имущества - 11,20 рубля с кв.метра общей площади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</si>
  <si>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</si>
  <si>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общедомовых   и   индивидуальных  приборов  учета.   При   отсутствии  индивидуальных  приборов  учета по 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</si>
  <si>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</si>
  <si>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 xml:space="preserve">   121  ( </t>
  </si>
  <si>
    <t xml:space="preserve">1. В 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</si>
  <si>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</si>
  <si>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новым нормативам, введенным с 01 января 2013 года Приказом министерства ЖКХ, энергетики и </t>
  </si>
  <si>
    <t xml:space="preserve">   транспорта ИО № 7-мпр от 27 августа 2012 года).</t>
  </si>
  <si>
    <t>мес.</t>
  </si>
  <si>
    <t>м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</si>
  <si>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17 -</t>
    </r>
  </si>
  <si>
    <t>м/час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</si>
  <si>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</si>
  <si>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</si>
  <si>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</si>
  <si>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</si>
  <si>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</si>
  <si>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</si>
  <si>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</si>
  <si>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</si>
  <si>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r>
      <t>м</t>
    </r>
    <r>
      <rPr>
        <sz val="11"/>
        <rFont val="Calibri"/>
        <family val="2"/>
        <charset val="204"/>
      </rPr>
      <t>²</t>
    </r>
  </si>
  <si>
    <r>
      <t>11,20 руб./м</t>
    </r>
    <r>
      <rPr>
        <sz val="11"/>
        <rFont val="Calibri"/>
        <family val="2"/>
        <charset val="204"/>
      </rPr>
      <t>²</t>
    </r>
  </si>
  <si>
    <r>
      <t>5,45 руб./м</t>
    </r>
    <r>
      <rPr>
        <sz val="11"/>
        <rFont val="Calibri"/>
        <family val="2"/>
        <charset val="204"/>
      </rPr>
      <t>²</t>
    </r>
  </si>
  <si>
    <t>Тех. обслуживание наружного видеонаблюдения (33,22 %).</t>
  </si>
  <si>
    <t>12,38 руб./м²</t>
  </si>
  <si>
    <t>Техн. обслуживание охранной сигнализации (26,52 %).</t>
  </si>
  <si>
    <t>Уборка и вывоз снега с придомовой территории в январе (3,38%)</t>
  </si>
  <si>
    <t>Уборка и вывоз снега с придомовой территории в марте (2,55%)</t>
  </si>
  <si>
    <t>Нанесение трафарета на мусорные баки (2,55%)</t>
  </si>
  <si>
    <t>Покраска мусорных баков (2,55%)</t>
  </si>
  <si>
    <t>Замена патрона в светильнике.</t>
  </si>
  <si>
    <t>раб.</t>
  </si>
  <si>
    <t>Перерасход (+) или экономия (-) средств в 2013 году.</t>
  </si>
  <si>
    <t>Всего в 2014году:</t>
  </si>
  <si>
    <t>ИТОГО за 2014год:</t>
  </si>
  <si>
    <t>ИТОГО на 31.12.2014г:</t>
  </si>
  <si>
    <t>Замена светильников в подъезде.</t>
  </si>
  <si>
    <t>Ремонт бытового помещения (1,86%)</t>
  </si>
  <si>
    <t>Замена трансформатора тока (по предписанию энергосбыта)(1,86%)</t>
  </si>
  <si>
    <t>Чистка КНС (канализационной насосной станции) (1,86%)</t>
  </si>
  <si>
    <t>Генеральная уборка в октябре.</t>
  </si>
  <si>
    <t>м ²</t>
  </si>
  <si>
    <t>Замена питающих кабелей на электродвигатели насосов КНС (1,86%).</t>
  </si>
  <si>
    <t>Регистрация видеонаблюдения(1,86%).</t>
  </si>
  <si>
    <t>Програмирование ключей в ИТП (26,73%).</t>
  </si>
  <si>
    <t>Замена термометров в ИТП (26,73%).</t>
  </si>
  <si>
    <t>Замена манометров в ИТП (26,73%).</t>
  </si>
  <si>
    <t>Ремонт теплосчетчика (26,73%).</t>
  </si>
  <si>
    <t>Установка новогодней елки (1,86 %)</t>
  </si>
  <si>
    <t>рублей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</si>
  <si>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</si>
  <si>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21 - </t>
    </r>
  </si>
  <si>
    <t xml:space="preserve"> - </t>
  </si>
  <si>
    <t>Генеральная уборка подъездов в апреле</t>
  </si>
  <si>
    <t xml:space="preserve">  -  генеральная уборка подъезда</t>
  </si>
  <si>
    <t xml:space="preserve">  -  установка новогодней елки</t>
  </si>
  <si>
    <t xml:space="preserve">  - тех. обслуживание системы видеонаблюдения</t>
  </si>
  <si>
    <t xml:space="preserve">  - обслуживание охранной сигнализации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</si>
  <si>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</si>
  <si>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>Накладные расходы (14%)</t>
  </si>
  <si>
    <t>6.  В</t>
  </si>
  <si>
    <t xml:space="preserve"> Что  с  учетом  перерасхода (+)   или   экономии (-)  средств    в </t>
  </si>
  <si>
    <t>5. В</t>
  </si>
  <si>
    <t xml:space="preserve">Представлен на рассмотрение </t>
  </si>
</sst>
</file>

<file path=xl/styles.xml><?xml version="1.0" encoding="utf-8"?>
<styleSheet xmlns="http://schemas.openxmlformats.org/spreadsheetml/2006/main">
  <numFmts count="2">
    <numFmt numFmtId="164" formatCode="#,##0.0"/>
    <numFmt numFmtId="166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37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1" fillId="0" borderId="0" xfId="0" applyNumberFormat="1" applyFont="1" applyFill="1"/>
    <xf numFmtId="0" fontId="5" fillId="0" borderId="10" xfId="0" applyFont="1" applyFill="1" applyBorder="1" applyAlignment="1">
      <alignment horizontal="center"/>
    </xf>
    <xf numFmtId="0" fontId="0" fillId="0" borderId="2" xfId="0" applyFill="1" applyBorder="1"/>
    <xf numFmtId="4" fontId="0" fillId="0" borderId="0" xfId="0" applyNumberFormat="1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4" fontId="6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164" fontId="0" fillId="0" borderId="8" xfId="0" applyNumberFormat="1" applyFill="1" applyBorder="1" applyAlignment="1">
      <alignment horizontal="center"/>
    </xf>
    <xf numFmtId="0" fontId="0" fillId="0" borderId="3" xfId="0" applyFill="1" applyBorder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right"/>
    </xf>
    <xf numFmtId="0" fontId="0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8" fillId="0" borderId="0" xfId="0" applyFont="1" applyFill="1"/>
    <xf numFmtId="0" fontId="8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8" xfId="0" applyNumberFormat="1" applyBorder="1" applyAlignment="1"/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0" fontId="0" fillId="0" borderId="0" xfId="0" applyFill="1" applyAlignment="1">
      <alignment horizontal="left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12" fillId="0" borderId="0" xfId="0" applyFont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zoomScale="80" zoomScaleNormal="80" workbookViewId="0">
      <pane xSplit="12" ySplit="1" topLeftCell="M59" activePane="bottomRight" state="frozen"/>
      <selection pane="topRight" activeCell="M1" sqref="M1"/>
      <selection pane="bottomLeft" activeCell="A2" sqref="A2"/>
      <selection pane="bottomRight" activeCell="S78" sqref="S78"/>
    </sheetView>
  </sheetViews>
  <sheetFormatPr defaultRowHeight="15"/>
  <cols>
    <col min="1" max="1" width="4.85546875" style="5" customWidth="1"/>
    <col min="2" max="2" width="9.7109375" style="5" customWidth="1"/>
    <col min="3" max="3" width="12.28515625" style="5" customWidth="1"/>
    <col min="4" max="4" width="6.28515625" style="5" customWidth="1"/>
    <col min="5" max="5" width="7.7109375" style="5" customWidth="1"/>
    <col min="6" max="6" width="9.7109375" style="5" customWidth="1"/>
    <col min="7" max="7" width="13" style="5" customWidth="1"/>
    <col min="8" max="8" width="11.28515625" style="5" customWidth="1"/>
    <col min="9" max="9" width="9.42578125" style="5" customWidth="1"/>
    <col min="10" max="10" width="11" style="5" customWidth="1"/>
    <col min="11" max="11" width="9.42578125" style="5" customWidth="1"/>
    <col min="12" max="12" width="8.140625" style="5" customWidth="1"/>
  </cols>
  <sheetData>
    <row r="1" spans="1:12" ht="24.75" customHeight="1">
      <c r="A1"/>
      <c r="B1"/>
      <c r="C1"/>
      <c r="D1"/>
      <c r="E1"/>
      <c r="F1"/>
      <c r="G1"/>
      <c r="H1"/>
      <c r="I1"/>
      <c r="J1" s="134" t="s">
        <v>138</v>
      </c>
      <c r="K1" s="134"/>
      <c r="L1"/>
    </row>
    <row r="2" spans="1:12" ht="18.7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18.7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8.75">
      <c r="A4" s="17"/>
      <c r="B4" s="1"/>
      <c r="C4" s="17"/>
      <c r="D4" s="18" t="s">
        <v>2</v>
      </c>
      <c r="E4" s="1">
        <v>121</v>
      </c>
      <c r="F4" s="19" t="s">
        <v>70</v>
      </c>
      <c r="G4" s="19"/>
      <c r="H4" s="1"/>
      <c r="I4" s="1">
        <v>2014</v>
      </c>
      <c r="J4" s="19" t="s">
        <v>22</v>
      </c>
    </row>
    <row r="6" spans="1:12" ht="15.75">
      <c r="A6" s="20" t="s">
        <v>79</v>
      </c>
      <c r="B6" s="57">
        <f>I4</f>
        <v>2014</v>
      </c>
      <c r="C6" s="5" t="s">
        <v>26</v>
      </c>
      <c r="D6" s="57" t="s">
        <v>78</v>
      </c>
      <c r="E6" s="54">
        <v>934.2</v>
      </c>
      <c r="F6" s="5" t="s">
        <v>59</v>
      </c>
    </row>
    <row r="7" spans="1:12" ht="15.75">
      <c r="A7" s="117">
        <v>645065.17000000004</v>
      </c>
      <c r="B7" s="117"/>
      <c r="C7" s="21" t="s">
        <v>3</v>
      </c>
      <c r="G7" s="22">
        <f>A7-J8</f>
        <v>556479.9</v>
      </c>
      <c r="H7" s="57" t="s">
        <v>124</v>
      </c>
      <c r="I7" s="23">
        <f>(G7/A7)*100</f>
        <v>86.267237153728203</v>
      </c>
      <c r="J7" s="5" t="s">
        <v>4</v>
      </c>
    </row>
    <row r="8" spans="1:12">
      <c r="A8" s="5" t="s">
        <v>69</v>
      </c>
      <c r="J8" s="5">
        <v>88585.27</v>
      </c>
      <c r="K8" s="5" t="s">
        <v>5</v>
      </c>
    </row>
    <row r="9" spans="1:12">
      <c r="A9" s="5" t="s">
        <v>68</v>
      </c>
    </row>
    <row r="10" spans="1:12">
      <c r="A10" s="5" t="s">
        <v>77</v>
      </c>
      <c r="B10" s="10">
        <v>11209.75</v>
      </c>
      <c r="C10" s="5" t="s">
        <v>10</v>
      </c>
      <c r="E10" s="24" t="s">
        <v>85</v>
      </c>
      <c r="F10" s="10">
        <v>7626.37</v>
      </c>
      <c r="G10" s="5" t="s">
        <v>10</v>
      </c>
      <c r="I10" s="24"/>
      <c r="J10" s="10"/>
    </row>
    <row r="11" spans="1:12">
      <c r="A11" s="5" t="s">
        <v>125</v>
      </c>
      <c r="B11" s="10">
        <v>8241.27</v>
      </c>
      <c r="C11" s="5" t="s">
        <v>10</v>
      </c>
      <c r="E11" s="24" t="s">
        <v>126</v>
      </c>
      <c r="F11" s="10">
        <v>11095.86</v>
      </c>
      <c r="G11" s="5" t="s">
        <v>10</v>
      </c>
      <c r="I11" s="24"/>
      <c r="J11" s="10"/>
    </row>
    <row r="12" spans="1:12">
      <c r="B12" s="10"/>
      <c r="E12" s="25"/>
      <c r="F12" s="10"/>
      <c r="I12" s="25"/>
      <c r="J12" s="10"/>
    </row>
    <row r="13" spans="1:12" ht="15.75">
      <c r="A13" s="5" t="s">
        <v>28</v>
      </c>
      <c r="J13" s="10">
        <f>G14+G15+G16+G17</f>
        <v>88585.270000000019</v>
      </c>
      <c r="K13" s="26" t="s">
        <v>29</v>
      </c>
    </row>
    <row r="14" spans="1:12">
      <c r="A14" s="27" t="s">
        <v>6</v>
      </c>
      <c r="B14" s="5" t="s">
        <v>7</v>
      </c>
      <c r="G14" s="7">
        <f>(J8*43.5/100)</f>
        <v>38534.592450000004</v>
      </c>
      <c r="H14" s="5" t="s">
        <v>10</v>
      </c>
    </row>
    <row r="15" spans="1:12">
      <c r="A15" s="27" t="s">
        <v>6</v>
      </c>
      <c r="B15" s="5" t="s">
        <v>8</v>
      </c>
      <c r="G15" s="7">
        <f>(J8*36.6/100)</f>
        <v>32422.208820000003</v>
      </c>
      <c r="H15" s="5" t="s">
        <v>10</v>
      </c>
    </row>
    <row r="16" spans="1:12">
      <c r="A16" s="27" t="s">
        <v>6</v>
      </c>
      <c r="B16" s="5" t="s">
        <v>9</v>
      </c>
      <c r="G16" s="7">
        <f>(J8*12.5/100)</f>
        <v>11073.158750000001</v>
      </c>
      <c r="H16" s="5" t="s">
        <v>10</v>
      </c>
      <c r="K16" s="21"/>
      <c r="L16" s="28"/>
    </row>
    <row r="17" spans="1:12">
      <c r="A17" s="27" t="s">
        <v>6</v>
      </c>
      <c r="B17" s="5" t="s">
        <v>14</v>
      </c>
      <c r="G17" s="7">
        <f>(J8*7.4/100)</f>
        <v>6555.30998</v>
      </c>
      <c r="H17" s="5" t="s">
        <v>10</v>
      </c>
    </row>
    <row r="18" spans="1:12">
      <c r="G18" s="29"/>
    </row>
    <row r="19" spans="1:12">
      <c r="A19" s="30" t="s">
        <v>11</v>
      </c>
      <c r="G19" s="7">
        <f>E6*4.74*12</f>
        <v>53137.296000000002</v>
      </c>
      <c r="H19" s="5" t="s">
        <v>12</v>
      </c>
    </row>
    <row r="20" spans="1:12" ht="15.75" thickBot="1">
      <c r="A20" s="118">
        <f>G19*I7/100</f>
        <v>45840.07715739854</v>
      </c>
      <c r="B20" s="118"/>
      <c r="C20" s="5" t="s">
        <v>65</v>
      </c>
    </row>
    <row r="21" spans="1:12">
      <c r="A21" s="31" t="s">
        <v>2</v>
      </c>
      <c r="B21" s="119" t="s">
        <v>20</v>
      </c>
      <c r="C21" s="120"/>
      <c r="D21" s="120"/>
      <c r="E21" s="120"/>
      <c r="F21" s="120"/>
      <c r="G21" s="120"/>
      <c r="H21" s="121"/>
      <c r="I21" s="31" t="s">
        <v>18</v>
      </c>
      <c r="J21" s="32" t="s">
        <v>17</v>
      </c>
      <c r="K21" s="119" t="s">
        <v>15</v>
      </c>
      <c r="L21" s="121"/>
    </row>
    <row r="22" spans="1:12" ht="15.75" thickBot="1">
      <c r="A22" s="33" t="s">
        <v>13</v>
      </c>
      <c r="B22" s="122"/>
      <c r="C22" s="123"/>
      <c r="D22" s="123"/>
      <c r="E22" s="123"/>
      <c r="F22" s="123"/>
      <c r="G22" s="123"/>
      <c r="H22" s="124"/>
      <c r="I22" s="33" t="s">
        <v>19</v>
      </c>
      <c r="J22" s="34"/>
      <c r="K22" s="125" t="s">
        <v>16</v>
      </c>
      <c r="L22" s="126"/>
    </row>
    <row r="23" spans="1:12" ht="15.75" thickBot="1">
      <c r="A23" s="46"/>
      <c r="B23" s="127" t="s">
        <v>107</v>
      </c>
      <c r="C23" s="128"/>
      <c r="D23" s="128"/>
      <c r="E23" s="128"/>
      <c r="F23" s="128"/>
      <c r="G23" s="128"/>
      <c r="H23" s="129"/>
      <c r="I23" s="47"/>
      <c r="J23" s="38"/>
      <c r="K23" s="130">
        <v>24708.41</v>
      </c>
      <c r="L23" s="131"/>
    </row>
    <row r="24" spans="1:12">
      <c r="A24" s="52">
        <v>1</v>
      </c>
      <c r="B24" s="66" t="s">
        <v>101</v>
      </c>
      <c r="C24" s="67"/>
      <c r="D24" s="67"/>
      <c r="E24" s="67"/>
      <c r="F24" s="67"/>
      <c r="G24" s="67"/>
      <c r="H24" s="67"/>
      <c r="I24" s="50" t="s">
        <v>86</v>
      </c>
      <c r="J24" s="135">
        <v>22</v>
      </c>
      <c r="K24" s="93">
        <f>103300*0.0338</f>
        <v>3491.5399999999995</v>
      </c>
      <c r="L24" s="94"/>
    </row>
    <row r="25" spans="1:12">
      <c r="A25" s="52">
        <v>2</v>
      </c>
      <c r="B25" s="66" t="s">
        <v>102</v>
      </c>
      <c r="C25" s="67"/>
      <c r="D25" s="67"/>
      <c r="E25" s="67"/>
      <c r="F25" s="67"/>
      <c r="G25" s="67"/>
      <c r="H25" s="67"/>
      <c r="I25" s="50" t="s">
        <v>86</v>
      </c>
      <c r="J25" s="135">
        <v>7</v>
      </c>
      <c r="K25" s="93">
        <f>22050*0.0255</f>
        <v>562.27499999999998</v>
      </c>
      <c r="L25" s="94"/>
    </row>
    <row r="26" spans="1:12">
      <c r="A26" s="52">
        <v>3</v>
      </c>
      <c r="B26" s="66" t="s">
        <v>128</v>
      </c>
      <c r="C26" s="111"/>
      <c r="D26" s="111"/>
      <c r="E26" s="111"/>
      <c r="F26" s="111"/>
      <c r="G26" s="111"/>
      <c r="H26" s="68"/>
      <c r="I26" s="49" t="s">
        <v>95</v>
      </c>
      <c r="J26" s="8">
        <v>350</v>
      </c>
      <c r="K26" s="73">
        <v>1000</v>
      </c>
      <c r="L26" s="74"/>
    </row>
    <row r="27" spans="1:12">
      <c r="A27" s="52">
        <v>4</v>
      </c>
      <c r="B27" s="76" t="s">
        <v>98</v>
      </c>
      <c r="C27" s="77"/>
      <c r="D27" s="77"/>
      <c r="E27" s="77"/>
      <c r="F27" s="77"/>
      <c r="G27" s="77"/>
      <c r="H27" s="78"/>
      <c r="I27" s="51" t="s">
        <v>83</v>
      </c>
      <c r="J27" s="49">
        <v>12</v>
      </c>
      <c r="K27" s="80">
        <f>1000*12*0.3322</f>
        <v>3986.4</v>
      </c>
      <c r="L27" s="81"/>
    </row>
    <row r="28" spans="1:12">
      <c r="A28" s="52">
        <v>5</v>
      </c>
      <c r="B28" s="63" t="s">
        <v>103</v>
      </c>
      <c r="C28" s="64"/>
      <c r="D28" s="64"/>
      <c r="E28" s="64"/>
      <c r="F28" s="64"/>
      <c r="G28" s="64"/>
      <c r="H28" s="65"/>
      <c r="I28" s="50" t="s">
        <v>71</v>
      </c>
      <c r="J28" s="135">
        <v>26</v>
      </c>
      <c r="K28" s="132">
        <f>346.67*0.0255</f>
        <v>8.8400850000000002</v>
      </c>
      <c r="L28" s="133"/>
    </row>
    <row r="29" spans="1:12">
      <c r="A29" s="52">
        <v>6</v>
      </c>
      <c r="B29" s="63" t="s">
        <v>104</v>
      </c>
      <c r="C29" s="64"/>
      <c r="D29" s="64"/>
      <c r="E29" s="64"/>
      <c r="F29" s="64"/>
      <c r="G29" s="64"/>
      <c r="H29" s="65"/>
      <c r="I29" s="50" t="s">
        <v>71</v>
      </c>
      <c r="J29" s="135">
        <v>21</v>
      </c>
      <c r="K29" s="75">
        <f>1041.6*0.0255</f>
        <v>26.560799999999997</v>
      </c>
      <c r="L29" s="133"/>
    </row>
    <row r="30" spans="1:12">
      <c r="A30" s="52">
        <v>7</v>
      </c>
      <c r="B30" s="96" t="s">
        <v>105</v>
      </c>
      <c r="C30" s="97"/>
      <c r="D30" s="97"/>
      <c r="E30" s="97"/>
      <c r="F30" s="97"/>
      <c r="G30" s="97"/>
      <c r="H30" s="98"/>
      <c r="I30" s="53" t="s">
        <v>71</v>
      </c>
      <c r="J30" s="35">
        <v>1</v>
      </c>
      <c r="K30" s="73">
        <v>17</v>
      </c>
      <c r="L30" s="74"/>
    </row>
    <row r="31" spans="1:12">
      <c r="A31" s="52">
        <v>8</v>
      </c>
      <c r="B31" s="66" t="s">
        <v>111</v>
      </c>
      <c r="C31" s="111"/>
      <c r="D31" s="111"/>
      <c r="E31" s="111"/>
      <c r="F31" s="111"/>
      <c r="G31" s="111"/>
      <c r="H31" s="68"/>
      <c r="I31" s="4" t="s">
        <v>71</v>
      </c>
      <c r="J31" s="62">
        <v>7</v>
      </c>
      <c r="K31" s="69">
        <f>3580+3000</f>
        <v>6580</v>
      </c>
      <c r="L31" s="70"/>
    </row>
    <row r="32" spans="1:12">
      <c r="A32" s="52">
        <v>9</v>
      </c>
      <c r="B32" s="96" t="s">
        <v>112</v>
      </c>
      <c r="C32" s="97"/>
      <c r="D32" s="97"/>
      <c r="E32" s="97"/>
      <c r="F32" s="97"/>
      <c r="G32" s="97"/>
      <c r="H32" s="98"/>
      <c r="I32" s="2" t="s">
        <v>106</v>
      </c>
      <c r="J32" s="135">
        <v>1</v>
      </c>
      <c r="K32" s="82">
        <f>7154.4*0.0186</f>
        <v>133.07183999999998</v>
      </c>
      <c r="L32" s="83"/>
    </row>
    <row r="33" spans="1:12">
      <c r="A33" s="52">
        <v>10</v>
      </c>
      <c r="B33" s="96" t="s">
        <v>113</v>
      </c>
      <c r="C33" s="97"/>
      <c r="D33" s="97"/>
      <c r="E33" s="97"/>
      <c r="F33" s="97"/>
      <c r="G33" s="97"/>
      <c r="H33" s="98"/>
      <c r="I33" s="2" t="s">
        <v>71</v>
      </c>
      <c r="J33" s="135">
        <v>6</v>
      </c>
      <c r="K33" s="82">
        <f>(2400+3000)*0.0186</f>
        <v>100.44</v>
      </c>
      <c r="L33" s="83"/>
    </row>
    <row r="34" spans="1:12" ht="15" customHeight="1">
      <c r="A34" s="52">
        <v>11</v>
      </c>
      <c r="B34" s="96" t="s">
        <v>114</v>
      </c>
      <c r="C34" s="97"/>
      <c r="D34" s="97"/>
      <c r="E34" s="97"/>
      <c r="F34" s="97"/>
      <c r="G34" s="97"/>
      <c r="H34" s="98"/>
      <c r="I34" s="2" t="s">
        <v>127</v>
      </c>
      <c r="J34" s="60" t="s">
        <v>127</v>
      </c>
      <c r="K34" s="82">
        <f>2000*0.0186</f>
        <v>37.199999999999996</v>
      </c>
      <c r="L34" s="83"/>
    </row>
    <row r="35" spans="1:12" ht="15" customHeight="1">
      <c r="A35" s="52">
        <v>12</v>
      </c>
      <c r="B35" s="96" t="s">
        <v>115</v>
      </c>
      <c r="C35" s="97"/>
      <c r="D35" s="97"/>
      <c r="E35" s="97"/>
      <c r="F35" s="97"/>
      <c r="G35" s="97"/>
      <c r="H35" s="98"/>
      <c r="I35" s="2" t="s">
        <v>116</v>
      </c>
      <c r="J35" s="135">
        <v>252</v>
      </c>
      <c r="K35" s="82">
        <v>1000</v>
      </c>
      <c r="L35" s="83"/>
    </row>
    <row r="36" spans="1:12">
      <c r="A36" s="52">
        <v>13</v>
      </c>
      <c r="B36" s="66" t="s">
        <v>117</v>
      </c>
      <c r="C36" s="67"/>
      <c r="D36" s="67"/>
      <c r="E36" s="67"/>
      <c r="F36" s="67"/>
      <c r="G36" s="67"/>
      <c r="H36" s="68"/>
      <c r="I36" s="2" t="s">
        <v>84</v>
      </c>
      <c r="J36" s="135">
        <v>47</v>
      </c>
      <c r="K36" s="82">
        <f>(8628+4000)*0.0186</f>
        <v>234.88079999999999</v>
      </c>
      <c r="L36" s="83"/>
    </row>
    <row r="37" spans="1:12">
      <c r="A37" s="52">
        <v>14</v>
      </c>
      <c r="B37" s="96" t="s">
        <v>118</v>
      </c>
      <c r="C37" s="97"/>
      <c r="D37" s="97"/>
      <c r="E37" s="97"/>
      <c r="F37" s="97"/>
      <c r="G37" s="97"/>
      <c r="H37" s="98"/>
      <c r="I37" s="2" t="s">
        <v>71</v>
      </c>
      <c r="J37" s="135">
        <v>1</v>
      </c>
      <c r="K37" s="82">
        <f>17760.7*0.0186</f>
        <v>330.34902</v>
      </c>
      <c r="L37" s="83"/>
    </row>
    <row r="38" spans="1:12" ht="15" customHeight="1">
      <c r="A38" s="52">
        <v>15</v>
      </c>
      <c r="B38" s="66" t="s">
        <v>121</v>
      </c>
      <c r="C38" s="67"/>
      <c r="D38" s="67"/>
      <c r="E38" s="67"/>
      <c r="F38" s="67"/>
      <c r="G38" s="67"/>
      <c r="H38" s="68"/>
      <c r="I38" s="55" t="s">
        <v>71</v>
      </c>
      <c r="J38" s="56">
        <v>2</v>
      </c>
      <c r="K38" s="105">
        <f>380*2*0.2673</f>
        <v>203.148</v>
      </c>
      <c r="L38" s="106"/>
    </row>
    <row r="39" spans="1:12">
      <c r="A39" s="52">
        <v>16</v>
      </c>
      <c r="B39" s="76" t="s">
        <v>120</v>
      </c>
      <c r="C39" s="77"/>
      <c r="D39" s="77"/>
      <c r="E39" s="77"/>
      <c r="F39" s="77"/>
      <c r="G39" s="77"/>
      <c r="H39" s="78"/>
      <c r="I39" s="55" t="s">
        <v>71</v>
      </c>
      <c r="J39" s="56">
        <v>2</v>
      </c>
      <c r="K39" s="105">
        <f>250*2*0.2673</f>
        <v>133.64999999999998</v>
      </c>
      <c r="L39" s="106"/>
    </row>
    <row r="40" spans="1:12">
      <c r="A40" s="52">
        <v>17</v>
      </c>
      <c r="B40" s="66" t="s">
        <v>122</v>
      </c>
      <c r="C40" s="111"/>
      <c r="D40" s="111"/>
      <c r="E40" s="111"/>
      <c r="F40" s="111"/>
      <c r="G40" s="111"/>
      <c r="H40" s="68"/>
      <c r="I40" s="4" t="s">
        <v>71</v>
      </c>
      <c r="J40" s="62">
        <v>1</v>
      </c>
      <c r="K40" s="69">
        <f>(7775+3300+2250+400)*0.2673</f>
        <v>3668.6924999999997</v>
      </c>
      <c r="L40" s="70"/>
    </row>
    <row r="41" spans="1:12">
      <c r="A41" s="52">
        <v>18</v>
      </c>
      <c r="B41" s="66" t="s">
        <v>119</v>
      </c>
      <c r="C41" s="67"/>
      <c r="D41" s="67"/>
      <c r="E41" s="67"/>
      <c r="F41" s="67"/>
      <c r="G41" s="67"/>
      <c r="H41" s="68"/>
      <c r="I41" s="4" t="s">
        <v>71</v>
      </c>
      <c r="J41" s="59">
        <v>3</v>
      </c>
      <c r="K41" s="69">
        <f>700*0.2673</f>
        <v>187.10999999999999</v>
      </c>
      <c r="L41" s="70"/>
    </row>
    <row r="42" spans="1:12">
      <c r="A42" s="52">
        <v>19</v>
      </c>
      <c r="B42" s="63" t="s">
        <v>123</v>
      </c>
      <c r="C42" s="64"/>
      <c r="D42" s="64"/>
      <c r="E42" s="64"/>
      <c r="F42" s="64"/>
      <c r="G42" s="64"/>
      <c r="H42" s="65"/>
      <c r="I42" s="52" t="s">
        <v>71</v>
      </c>
      <c r="J42" s="136">
        <v>1</v>
      </c>
      <c r="K42" s="93">
        <f>19433*0.0186</f>
        <v>361.45379999999994</v>
      </c>
      <c r="L42" s="94"/>
    </row>
    <row r="43" spans="1:12">
      <c r="A43" s="52">
        <v>20</v>
      </c>
      <c r="B43" s="76" t="s">
        <v>100</v>
      </c>
      <c r="C43" s="77"/>
      <c r="D43" s="77"/>
      <c r="E43" s="77"/>
      <c r="F43" s="77"/>
      <c r="G43" s="77"/>
      <c r="H43" s="78"/>
      <c r="I43" s="49" t="s">
        <v>83</v>
      </c>
      <c r="J43" s="61">
        <v>12</v>
      </c>
      <c r="K43" s="80">
        <f>12*1800*0.2652</f>
        <v>5728.32</v>
      </c>
      <c r="L43" s="81"/>
    </row>
    <row r="44" spans="1:12">
      <c r="A44" s="4"/>
      <c r="B44" s="66" t="s">
        <v>108</v>
      </c>
      <c r="C44" s="67"/>
      <c r="D44" s="67"/>
      <c r="E44" s="67"/>
      <c r="F44" s="67"/>
      <c r="G44" s="67"/>
      <c r="H44" s="68"/>
      <c r="I44" s="4"/>
      <c r="J44" s="60"/>
      <c r="K44" s="112">
        <f>SUM(K24:L43)</f>
        <v>27790.931845000006</v>
      </c>
      <c r="L44" s="113"/>
    </row>
    <row r="45" spans="1:12">
      <c r="A45" s="4"/>
      <c r="B45" s="63" t="s">
        <v>134</v>
      </c>
      <c r="C45" s="64"/>
      <c r="D45" s="64"/>
      <c r="E45" s="64"/>
      <c r="F45" s="64"/>
      <c r="G45" s="64"/>
      <c r="H45" s="64"/>
      <c r="I45" s="4"/>
      <c r="J45" s="60"/>
      <c r="K45" s="69">
        <f>K44*0.14</f>
        <v>3890.7304583000014</v>
      </c>
      <c r="L45" s="70"/>
    </row>
    <row r="46" spans="1:12" ht="15.75" thickBot="1">
      <c r="A46" s="4"/>
      <c r="B46" s="5" t="s">
        <v>109</v>
      </c>
      <c r="I46" s="9"/>
      <c r="K46" s="114">
        <f>SUM(K44:L45)</f>
        <v>31681.662303300007</v>
      </c>
      <c r="L46" s="115"/>
    </row>
    <row r="47" spans="1:12" ht="16.5" thickBot="1">
      <c r="A47" s="36"/>
      <c r="B47" s="37" t="s">
        <v>110</v>
      </c>
      <c r="C47" s="38"/>
      <c r="D47" s="38"/>
      <c r="E47" s="38"/>
      <c r="F47" s="38"/>
      <c r="G47" s="38"/>
      <c r="H47" s="39"/>
      <c r="I47" s="36"/>
      <c r="J47" s="36"/>
      <c r="K47" s="109">
        <f>K46+K23</f>
        <v>56390.07230330001</v>
      </c>
      <c r="L47" s="110"/>
    </row>
    <row r="48" spans="1:12">
      <c r="A48" s="5" t="s">
        <v>21</v>
      </c>
    </row>
    <row r="49" spans="1:12">
      <c r="A49" s="5" t="s">
        <v>23</v>
      </c>
      <c r="D49" s="6">
        <f>I4</f>
        <v>2014</v>
      </c>
      <c r="E49" s="5" t="s">
        <v>24</v>
      </c>
      <c r="G49" s="40">
        <f>K47-G19</f>
        <v>3252.7763033000083</v>
      </c>
      <c r="H49" s="5" t="s">
        <v>25</v>
      </c>
    </row>
    <row r="50" spans="1:12" ht="15.75" thickBot="1">
      <c r="A50" s="5" t="s">
        <v>137</v>
      </c>
      <c r="B50" s="6">
        <f>I4</f>
        <v>2014</v>
      </c>
      <c r="C50" s="5" t="s">
        <v>27</v>
      </c>
    </row>
    <row r="51" spans="1:12">
      <c r="A51" s="41" t="s">
        <v>2</v>
      </c>
      <c r="B51" s="99" t="s">
        <v>36</v>
      </c>
      <c r="C51" s="100"/>
      <c r="D51" s="100"/>
      <c r="E51" s="100"/>
      <c r="F51" s="99" t="s">
        <v>37</v>
      </c>
      <c r="G51" s="100"/>
      <c r="H51" s="101"/>
      <c r="I51" s="99" t="s">
        <v>38</v>
      </c>
      <c r="J51" s="100"/>
      <c r="K51" s="100"/>
      <c r="L51" s="101"/>
    </row>
    <row r="52" spans="1:12" ht="15.75" thickBot="1">
      <c r="A52" s="42"/>
      <c r="B52" s="102"/>
      <c r="C52" s="103"/>
      <c r="D52" s="103"/>
      <c r="E52" s="103"/>
      <c r="F52" s="102"/>
      <c r="G52" s="103"/>
      <c r="H52" s="104"/>
      <c r="I52" s="102" t="s">
        <v>72</v>
      </c>
      <c r="J52" s="103"/>
      <c r="K52" s="103"/>
      <c r="L52" s="104"/>
    </row>
    <row r="53" spans="1:12">
      <c r="A53" s="15" t="s">
        <v>30</v>
      </c>
      <c r="B53" s="107" t="s">
        <v>39</v>
      </c>
      <c r="C53" s="107"/>
      <c r="D53" s="107"/>
      <c r="E53" s="108"/>
      <c r="F53" s="90" t="s">
        <v>96</v>
      </c>
      <c r="G53" s="91"/>
      <c r="H53" s="92"/>
      <c r="I53" s="90" t="s">
        <v>99</v>
      </c>
      <c r="J53" s="91"/>
      <c r="K53" s="91"/>
      <c r="L53" s="92"/>
    </row>
    <row r="54" spans="1:12">
      <c r="A54" s="4" t="s">
        <v>31</v>
      </c>
      <c r="B54" s="67" t="s">
        <v>40</v>
      </c>
      <c r="C54" s="67"/>
      <c r="D54" s="67"/>
      <c r="E54" s="68"/>
      <c r="F54" s="87" t="s">
        <v>97</v>
      </c>
      <c r="G54" s="88"/>
      <c r="H54" s="89"/>
      <c r="I54" s="87" t="s">
        <v>45</v>
      </c>
      <c r="J54" s="88"/>
      <c r="K54" s="88"/>
      <c r="L54" s="89"/>
    </row>
    <row r="55" spans="1:12">
      <c r="A55" s="4" t="s">
        <v>32</v>
      </c>
      <c r="B55" s="67" t="s">
        <v>41</v>
      </c>
      <c r="C55" s="67"/>
      <c r="D55" s="67"/>
      <c r="E55" s="68"/>
      <c r="F55" s="87" t="s">
        <v>87</v>
      </c>
      <c r="G55" s="88"/>
      <c r="H55" s="89"/>
      <c r="I55" s="87" t="s">
        <v>88</v>
      </c>
      <c r="J55" s="88"/>
      <c r="K55" s="88"/>
      <c r="L55" s="89"/>
    </row>
    <row r="56" spans="1:12">
      <c r="A56" s="4" t="s">
        <v>33</v>
      </c>
      <c r="B56" s="67" t="s">
        <v>42</v>
      </c>
      <c r="C56" s="67"/>
      <c r="D56" s="67"/>
      <c r="E56" s="68"/>
      <c r="F56" s="87" t="s">
        <v>89</v>
      </c>
      <c r="G56" s="88"/>
      <c r="H56" s="89"/>
      <c r="I56" s="87" t="s">
        <v>90</v>
      </c>
      <c r="J56" s="88"/>
      <c r="K56" s="88"/>
      <c r="L56" s="89"/>
    </row>
    <row r="57" spans="1:12">
      <c r="A57" s="4" t="s">
        <v>34</v>
      </c>
      <c r="B57" s="67" t="s">
        <v>43</v>
      </c>
      <c r="C57" s="67"/>
      <c r="D57" s="67"/>
      <c r="E57" s="68"/>
      <c r="F57" s="87" t="s">
        <v>91</v>
      </c>
      <c r="G57" s="88"/>
      <c r="H57" s="89"/>
      <c r="I57" s="87" t="s">
        <v>92</v>
      </c>
      <c r="J57" s="88"/>
      <c r="K57" s="88"/>
      <c r="L57" s="89"/>
    </row>
    <row r="58" spans="1:12" ht="15.75" thickBot="1">
      <c r="A58" s="16" t="s">
        <v>35</v>
      </c>
      <c r="B58" s="71" t="s">
        <v>44</v>
      </c>
      <c r="C58" s="71"/>
      <c r="D58" s="71"/>
      <c r="E58" s="72"/>
      <c r="F58" s="84" t="s">
        <v>93</v>
      </c>
      <c r="G58" s="85"/>
      <c r="H58" s="86"/>
      <c r="I58" s="84" t="s">
        <v>94</v>
      </c>
      <c r="J58" s="85"/>
      <c r="K58" s="85"/>
      <c r="L58" s="86"/>
    </row>
    <row r="59" spans="1:12">
      <c r="A59" s="13" t="s">
        <v>48</v>
      </c>
      <c r="B59" s="6">
        <f>I4+1</f>
        <v>2015</v>
      </c>
      <c r="C59" s="5" t="s">
        <v>49</v>
      </c>
    </row>
    <row r="60" spans="1:12">
      <c r="A60" s="12" t="s">
        <v>74</v>
      </c>
    </row>
    <row r="61" spans="1:12">
      <c r="A61" s="12" t="s">
        <v>46</v>
      </c>
      <c r="F61" s="23">
        <f>H82</f>
        <v>6.7573660443249128</v>
      </c>
      <c r="G61" s="5" t="s">
        <v>47</v>
      </c>
    </row>
    <row r="62" spans="1:12">
      <c r="A62" s="12" t="s">
        <v>75</v>
      </c>
    </row>
    <row r="63" spans="1:12">
      <c r="A63" s="12" t="s">
        <v>80</v>
      </c>
    </row>
    <row r="64" spans="1:12">
      <c r="A64" s="12" t="s">
        <v>76</v>
      </c>
    </row>
    <row r="65" spans="1:12">
      <c r="A65" s="12" t="s">
        <v>81</v>
      </c>
    </row>
    <row r="66" spans="1:12">
      <c r="A66" s="12" t="s">
        <v>82</v>
      </c>
    </row>
    <row r="67" spans="1:12">
      <c r="A67" s="14"/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 spans="1:12">
      <c r="A68" s="58" t="s">
        <v>135</v>
      </c>
      <c r="B68" s="6">
        <f>I4+1</f>
        <v>2015</v>
      </c>
      <c r="C68" s="5" t="s">
        <v>50</v>
      </c>
    </row>
    <row r="69" spans="1:12">
      <c r="A69" s="58" t="s">
        <v>133</v>
      </c>
      <c r="B69"/>
      <c r="C69"/>
      <c r="D69"/>
      <c r="E69"/>
      <c r="F69"/>
      <c r="G69"/>
      <c r="H69"/>
      <c r="I69"/>
      <c r="K69"/>
      <c r="L69"/>
    </row>
    <row r="70" spans="1:12">
      <c r="A70" s="58" t="s">
        <v>51</v>
      </c>
      <c r="B70"/>
      <c r="C70"/>
      <c r="D70"/>
      <c r="E70"/>
      <c r="F70"/>
      <c r="G70"/>
      <c r="H70"/>
      <c r="I70"/>
      <c r="J70" s="10">
        <v>15000</v>
      </c>
      <c r="K70" t="s">
        <v>10</v>
      </c>
      <c r="L70" s="48"/>
    </row>
    <row r="71" spans="1:12">
      <c r="A71" s="79" t="s">
        <v>67</v>
      </c>
      <c r="B71" s="79"/>
      <c r="C71" s="79"/>
      <c r="D71" s="79"/>
      <c r="E71" s="79"/>
      <c r="F71"/>
      <c r="G71"/>
      <c r="H71"/>
      <c r="I71"/>
      <c r="J71" s="10">
        <v>10000</v>
      </c>
      <c r="K71" t="s">
        <v>10</v>
      </c>
      <c r="L71" s="48"/>
    </row>
    <row r="72" spans="1:12">
      <c r="A72" s="58" t="s">
        <v>52</v>
      </c>
      <c r="B72"/>
      <c r="C72"/>
      <c r="D72"/>
      <c r="E72"/>
      <c r="F72"/>
      <c r="G72"/>
      <c r="H72"/>
      <c r="I72"/>
      <c r="J72" s="10">
        <v>1500</v>
      </c>
      <c r="K72" t="s">
        <v>10</v>
      </c>
      <c r="L72" s="48"/>
    </row>
    <row r="73" spans="1:12">
      <c r="A73" s="58" t="s">
        <v>66</v>
      </c>
      <c r="B73"/>
      <c r="C73"/>
      <c r="D73"/>
      <c r="E73"/>
      <c r="F73"/>
      <c r="G73"/>
      <c r="H73"/>
      <c r="I73"/>
      <c r="J73" s="10">
        <v>15000</v>
      </c>
      <c r="K73" t="s">
        <v>10</v>
      </c>
      <c r="L73" s="48"/>
    </row>
    <row r="74" spans="1:12">
      <c r="A74" s="58" t="s">
        <v>53</v>
      </c>
      <c r="B74"/>
      <c r="C74"/>
      <c r="D74"/>
      <c r="E74"/>
      <c r="F74"/>
      <c r="G74"/>
      <c r="H74"/>
      <c r="I74"/>
      <c r="J74" s="10">
        <v>8000</v>
      </c>
      <c r="K74" t="s">
        <v>10</v>
      </c>
      <c r="L74" s="48"/>
    </row>
    <row r="75" spans="1:12">
      <c r="A75" s="58" t="s">
        <v>54</v>
      </c>
      <c r="B75"/>
      <c r="C75"/>
      <c r="D75"/>
      <c r="E75"/>
      <c r="F75"/>
      <c r="G75"/>
      <c r="H75"/>
      <c r="I75"/>
      <c r="J75" s="10">
        <v>8000</v>
      </c>
      <c r="K75" t="s">
        <v>10</v>
      </c>
      <c r="L75" s="48"/>
    </row>
    <row r="76" spans="1:12">
      <c r="A76" s="58" t="s">
        <v>129</v>
      </c>
      <c r="B76"/>
      <c r="C76"/>
      <c r="D76"/>
      <c r="E76"/>
      <c r="F76"/>
      <c r="G76"/>
      <c r="H76"/>
      <c r="I76"/>
      <c r="J76" s="10">
        <v>2000</v>
      </c>
      <c r="K76" t="s">
        <v>10</v>
      </c>
      <c r="L76" s="48"/>
    </row>
    <row r="77" spans="1:12">
      <c r="A77" s="58" t="s">
        <v>130</v>
      </c>
      <c r="B77"/>
      <c r="C77"/>
      <c r="D77"/>
      <c r="E77"/>
      <c r="F77"/>
      <c r="G77"/>
      <c r="H77"/>
      <c r="I77"/>
      <c r="J77" s="10">
        <v>1000</v>
      </c>
      <c r="K77" t="s">
        <v>10</v>
      </c>
      <c r="L77" s="48"/>
    </row>
    <row r="78" spans="1:12">
      <c r="A78" s="58" t="s">
        <v>131</v>
      </c>
      <c r="B78"/>
      <c r="C78"/>
      <c r="D78"/>
      <c r="E78"/>
      <c r="F78"/>
      <c r="G78"/>
      <c r="H78"/>
      <c r="I78"/>
      <c r="J78" s="10">
        <v>3000</v>
      </c>
      <c r="K78" t="s">
        <v>10</v>
      </c>
      <c r="L78" s="48"/>
    </row>
    <row r="79" spans="1:12">
      <c r="A79" s="58" t="s">
        <v>132</v>
      </c>
      <c r="B79"/>
      <c r="C79"/>
      <c r="D79"/>
      <c r="E79"/>
      <c r="F79"/>
      <c r="G79"/>
      <c r="H79"/>
      <c r="I79"/>
      <c r="J79" s="10">
        <v>9000</v>
      </c>
      <c r="K79" t="s">
        <v>10</v>
      </c>
      <c r="L79" s="48"/>
    </row>
    <row r="80" spans="1:12">
      <c r="A80" s="3" t="s">
        <v>55</v>
      </c>
      <c r="J80" s="7">
        <f>SUM(J70:J79)</f>
        <v>72500</v>
      </c>
      <c r="K80" s="11" t="s">
        <v>56</v>
      </c>
    </row>
    <row r="81" spans="1:12">
      <c r="A81" s="58" t="s">
        <v>136</v>
      </c>
      <c r="H81" s="6">
        <f>B50</f>
        <v>2014</v>
      </c>
      <c r="I81" s="5" t="s">
        <v>64</v>
      </c>
      <c r="K81" s="7">
        <f>G49</f>
        <v>3252.7763033000083</v>
      </c>
    </row>
    <row r="82" spans="1:12">
      <c r="A82" s="12" t="s">
        <v>57</v>
      </c>
      <c r="C82" s="40">
        <f>J80+K81</f>
        <v>75752.776303300008</v>
      </c>
      <c r="D82" s="6" t="s">
        <v>58</v>
      </c>
      <c r="E82" s="44">
        <f>B68</f>
        <v>2015</v>
      </c>
      <c r="F82" s="5" t="s">
        <v>60</v>
      </c>
      <c r="H82" s="23">
        <f>C82/(E6*12)</f>
        <v>6.7573660443249128</v>
      </c>
      <c r="I82" s="5" t="s">
        <v>61</v>
      </c>
    </row>
    <row r="84" spans="1:12">
      <c r="B84" s="5" t="s">
        <v>62</v>
      </c>
    </row>
    <row r="85" spans="1:12">
      <c r="B85" s="5" t="s">
        <v>37</v>
      </c>
      <c r="I85" s="5" t="s">
        <v>63</v>
      </c>
    </row>
    <row r="86" spans="1:12">
      <c r="L86" s="45" t="s">
        <v>73</v>
      </c>
    </row>
    <row r="89" spans="1:12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7" spans="12:12">
      <c r="L97" s="45"/>
    </row>
  </sheetData>
  <mergeCells count="83">
    <mergeCell ref="J1:K1"/>
    <mergeCell ref="B42:H42"/>
    <mergeCell ref="K42:L42"/>
    <mergeCell ref="B24:H24"/>
    <mergeCell ref="K24:L24"/>
    <mergeCell ref="B25:H25"/>
    <mergeCell ref="K25:L25"/>
    <mergeCell ref="B31:H31"/>
    <mergeCell ref="K31:L31"/>
    <mergeCell ref="B26:H26"/>
    <mergeCell ref="K26:L26"/>
    <mergeCell ref="B27:H27"/>
    <mergeCell ref="K27:L27"/>
    <mergeCell ref="B28:H28"/>
    <mergeCell ref="K28:L28"/>
    <mergeCell ref="B29:H29"/>
    <mergeCell ref="K29:L29"/>
    <mergeCell ref="B22:H22"/>
    <mergeCell ref="K22:L22"/>
    <mergeCell ref="B23:H23"/>
    <mergeCell ref="K23:L23"/>
    <mergeCell ref="A2:L2"/>
    <mergeCell ref="A3:L3"/>
    <mergeCell ref="A7:B7"/>
    <mergeCell ref="A20:B20"/>
    <mergeCell ref="B21:H21"/>
    <mergeCell ref="K21:L21"/>
    <mergeCell ref="B30:H30"/>
    <mergeCell ref="K30:L30"/>
    <mergeCell ref="B32:H32"/>
    <mergeCell ref="K32:L32"/>
    <mergeCell ref="B33:H33"/>
    <mergeCell ref="K33:L33"/>
    <mergeCell ref="B34:H34"/>
    <mergeCell ref="K34:L34"/>
    <mergeCell ref="K47:L47"/>
    <mergeCell ref="B35:H35"/>
    <mergeCell ref="K35:L35"/>
    <mergeCell ref="B40:H40"/>
    <mergeCell ref="K40:L40"/>
    <mergeCell ref="B41:H41"/>
    <mergeCell ref="K41:L41"/>
    <mergeCell ref="B44:H44"/>
    <mergeCell ref="K44:L44"/>
    <mergeCell ref="B45:H45"/>
    <mergeCell ref="K45:L45"/>
    <mergeCell ref="K46:L46"/>
    <mergeCell ref="B36:H36"/>
    <mergeCell ref="K36:L36"/>
    <mergeCell ref="B37:H37"/>
    <mergeCell ref="K37:L37"/>
    <mergeCell ref="I54:L54"/>
    <mergeCell ref="B51:E51"/>
    <mergeCell ref="F51:H51"/>
    <mergeCell ref="I51:L51"/>
    <mergeCell ref="B52:E52"/>
    <mergeCell ref="F52:H52"/>
    <mergeCell ref="I52:L52"/>
    <mergeCell ref="B38:H38"/>
    <mergeCell ref="K38:L38"/>
    <mergeCell ref="B39:H39"/>
    <mergeCell ref="K39:L39"/>
    <mergeCell ref="B53:E53"/>
    <mergeCell ref="F53:H53"/>
    <mergeCell ref="I53:L53"/>
    <mergeCell ref="B56:E56"/>
    <mergeCell ref="F56:H56"/>
    <mergeCell ref="I56:L56"/>
    <mergeCell ref="A89:K89"/>
    <mergeCell ref="B57:E57"/>
    <mergeCell ref="F57:H57"/>
    <mergeCell ref="I57:L57"/>
    <mergeCell ref="B58:E58"/>
    <mergeCell ref="F58:H58"/>
    <mergeCell ref="I58:L58"/>
    <mergeCell ref="A71:E71"/>
    <mergeCell ref="B43:H43"/>
    <mergeCell ref="K43:L43"/>
    <mergeCell ref="B54:E54"/>
    <mergeCell ref="F54:H54"/>
    <mergeCell ref="B55:E55"/>
    <mergeCell ref="F55:H55"/>
    <mergeCell ref="I55:L5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2015-03-27T12:46:20Z</dcterms:modified>
</cp:coreProperties>
</file>