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78" i="3"/>
  <c r="G19" l="1"/>
  <c r="K40" l="1"/>
  <c r="K39" l="1"/>
  <c r="K38" l="1"/>
  <c r="K37"/>
  <c r="K36" l="1"/>
  <c r="K35"/>
  <c r="K33" l="1"/>
  <c r="K32" l="1"/>
  <c r="K31"/>
  <c r="K29" l="1"/>
  <c r="K28"/>
  <c r="K25" l="1"/>
  <c r="K24"/>
  <c r="K26" l="1"/>
  <c r="K41" s="1"/>
  <c r="E80"/>
  <c r="H79"/>
  <c r="B66"/>
  <c r="B57"/>
  <c r="B47"/>
  <c r="D46"/>
  <c r="G16"/>
  <c r="B6"/>
  <c r="K42" l="1"/>
  <c r="K43" s="1"/>
  <c r="G15"/>
  <c r="G7"/>
  <c r="I7" s="1"/>
  <c r="A20" s="1"/>
  <c r="G17"/>
  <c r="G14"/>
  <c r="J13" l="1"/>
  <c r="K44"/>
  <c r="G46" s="1"/>
  <c r="K79" l="1"/>
  <c r="C80" s="1"/>
  <c r="H80" s="1"/>
  <c r="F59" s="1"/>
</calcChain>
</file>

<file path=xl/sharedStrings.xml><?xml version="1.0" encoding="utf-8"?>
<sst xmlns="http://schemas.openxmlformats.org/spreadsheetml/2006/main" count="171" uniqueCount="137">
  <si>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</si>
  <si>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</si>
  <si>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</si>
  <si>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</si>
  <si>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</si>
  <si>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</si>
  <si>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</si>
  <si>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</si>
  <si>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</si>
  <si>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</si>
  <si>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</si>
  <si>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</si>
  <si>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</si>
  <si>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</si>
  <si>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</si>
  <si>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</si>
  <si>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</si>
  <si>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</si>
  <si>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</si>
  <si>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</si>
  <si>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</si>
  <si>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</si>
  <si>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</si>
  <si>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</si>
  <si>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</si>
  <si>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</si>
  <si>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</si>
  <si>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</si>
  <si>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</si>
  <si>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</si>
  <si>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</si>
  <si>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</si>
  <si>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</si>
  <si>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</si>
  <si>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</si>
  <si>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</si>
  <si>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</si>
  <si>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</si>
  <si>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</si>
  <si>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</si>
  <si>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</si>
  <si>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</si>
  <si>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</si>
  <si>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</si>
  <si>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</si>
  <si>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</si>
  <si>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</si>
  <si>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</si>
  <si>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</si>
  <si>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</si>
  <si>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</si>
  <si>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</si>
  <si>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</si>
  <si>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</si>
  <si>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</si>
  <si>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</si>
  <si>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</si>
  <si>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</si>
  <si>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</si>
  <si>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</si>
  <si>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</si>
  <si>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</si>
  <si>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</si>
  <si>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</si>
  <si>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</si>
  <si>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</si>
  <si>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</si>
  <si>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</si>
  <si>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</si>
  <si>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</si>
  <si>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</si>
  <si>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</si>
  <si>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</si>
  <si>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</si>
  <si>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</si>
  <si>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</si>
  <si>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</si>
  <si>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 xml:space="preserve">1. В </t>
  </si>
  <si>
    <t>м</t>
  </si>
  <si>
    <t>мес.</t>
  </si>
  <si>
    <t>м/час</t>
  </si>
  <si>
    <t>16,7 руб./м²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</si>
  <si>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</si>
  <si>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</si>
  <si>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</si>
  <si>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</si>
  <si>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</si>
  <si>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</si>
  <si>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</si>
  <si>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</si>
  <si>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( ОАО "Северное управление")</t>
  </si>
  <si>
    <t>6.  В</t>
  </si>
  <si>
    <t xml:space="preserve">       122  ( </t>
  </si>
  <si>
    <t>Бер 122(I)</t>
  </si>
  <si>
    <t>м²) начислено за содержание, ремонт и коммунальные услуги:</t>
  </si>
  <si>
    <r>
      <t>кв.</t>
    </r>
    <r>
      <rPr>
        <b/>
        <sz val="11"/>
        <rFont val="Calibri"/>
        <family val="2"/>
        <charset val="204"/>
        <scheme val="minor"/>
      </rPr>
      <t xml:space="preserve"> 2 </t>
    </r>
    <r>
      <rPr>
        <sz val="11"/>
        <rFont val="Calibri"/>
        <family val="2"/>
        <charset val="204"/>
        <scheme val="minor"/>
      </rPr>
      <t xml:space="preserve">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</si>
  <si>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22 - </t>
    </r>
  </si>
  <si>
    <r>
      <t>м</t>
    </r>
    <r>
      <rPr>
        <sz val="11"/>
        <rFont val="Calibri"/>
        <family val="2"/>
        <charset val="204"/>
      </rPr>
      <t>²</t>
    </r>
  </si>
  <si>
    <r>
      <t>11,20 руб./м</t>
    </r>
    <r>
      <rPr>
        <sz val="11"/>
        <rFont val="Calibri"/>
        <family val="2"/>
        <charset val="204"/>
      </rPr>
      <t>²</t>
    </r>
  </si>
  <si>
    <r>
      <t>5,45 руб./м</t>
    </r>
    <r>
      <rPr>
        <sz val="11"/>
        <rFont val="Calibri"/>
        <family val="2"/>
        <charset val="204"/>
      </rPr>
      <t>²</t>
    </r>
  </si>
  <si>
    <t>Уборка и вывоз снега с придомовой территории (3,53%)</t>
  </si>
  <si>
    <t>Генеральная уборка подъездов в апреле</t>
  </si>
  <si>
    <t>Уборка и вывоз снега с придомовой территории в январе (3,39%)</t>
  </si>
  <si>
    <t>Уборка и вывоз снега с придомовой территории в марте (2,55%)</t>
  </si>
  <si>
    <t>Нанесение трафарета на мусорные баки (2,55%)</t>
  </si>
  <si>
    <t>Покраска мусорных баков (2,55%)</t>
  </si>
  <si>
    <t>Замена патрона в светильнике.</t>
  </si>
  <si>
    <t>раб.</t>
  </si>
  <si>
    <t>Ремонт бытового помещения (1,86%)</t>
  </si>
  <si>
    <t>Замена трансформатора тока (по предписанию энергосбыта)(1,86%)</t>
  </si>
  <si>
    <t>Чистка КНС (канализационной насосной станции) (1,86%)</t>
  </si>
  <si>
    <t>Генеральная уборка в октябре.</t>
  </si>
  <si>
    <t>м ²</t>
  </si>
  <si>
    <t>Замена питающих кабелей на электродвигатели насосов КНС (1,86%).</t>
  </si>
  <si>
    <t>Регистрация видеонаблюдения(1,86%).</t>
  </si>
  <si>
    <t>Замена манометров в ИТП (33,32%)</t>
  </si>
  <si>
    <t>Замена термометров в ИТП (33,32%)</t>
  </si>
  <si>
    <t>Установка новогодней елки (1,86 %)</t>
  </si>
  <si>
    <t>Техн. обслуживание охранной сигнализации (33,32%).</t>
  </si>
  <si>
    <t>Перерасход (+) или экономия (-) средств в 2013 году.</t>
  </si>
  <si>
    <t>рублей  (</t>
  </si>
  <si>
    <t xml:space="preserve">кв. 5 -              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</si>
  <si>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8 -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</si>
  <si>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11 -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</si>
  <si>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18 - </t>
    </r>
  </si>
  <si>
    <t>Всего в 2014году:</t>
  </si>
  <si>
    <t>ИТОГО за 2014год:</t>
  </si>
  <si>
    <t>ИТОГО на 31.12.2014г:</t>
  </si>
  <si>
    <t xml:space="preserve"> - содержание общего имущества -   11,20   рубля с кв.метра общей площади в месяц;</t>
  </si>
  <si>
    <t xml:space="preserve"> Что  с  учетом  перерасхода (+)   или   экономии (-)  средств    в 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</si>
  <si>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</si>
  <si>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</si>
  <si>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</si>
  <si>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</si>
  <si>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</si>
  <si>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</si>
  <si>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 xml:space="preserve">Представлен на рассмотрение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</si>
</sst>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2">
    <xf numFmtId="0" fontId="0" fillId="0" borderId="0" xfId="0"/>
    <xf numFmtId="0" fontId="0" fillId="0" borderId="1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Border="1"/>
    <xf numFmtId="0" fontId="0" fillId="0" borderId="0" xfId="0"/>
    <xf numFmtId="4" fontId="0" fillId="0" borderId="0" xfId="0" applyNumberFormat="1" applyFill="1"/>
    <xf numFmtId="4" fontId="4" fillId="0" borderId="0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0" borderId="0" xfId="0" applyNumberFormat="1" applyFont="1" applyFill="1" applyBorder="1" applyAlignment="1"/>
    <xf numFmtId="4" fontId="4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8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8" fillId="0" borderId="0" xfId="0" applyNumberFormat="1" applyFont="1" applyFill="1"/>
    <xf numFmtId="4" fontId="2" fillId="0" borderId="0" xfId="0" applyNumberFormat="1" applyFont="1" applyFill="1" applyAlignment="1"/>
    <xf numFmtId="0" fontId="2" fillId="0" borderId="0" xfId="0" applyFont="1" applyFill="1" applyAlignment="1"/>
    <xf numFmtId="4" fontId="5" fillId="0" borderId="0" xfId="0" applyNumberFormat="1" applyFont="1" applyFill="1"/>
    <xf numFmtId="0" fontId="9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8" fillId="0" borderId="13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3" xfId="0" applyFont="1" applyFill="1" applyBorder="1" applyAlignment="1"/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0" fontId="8" fillId="0" borderId="14" xfId="0" applyFont="1" applyFill="1" applyBorder="1" applyAlignment="1"/>
    <xf numFmtId="0" fontId="8" fillId="0" borderId="15" xfId="0" applyFont="1" applyFill="1" applyBorder="1" applyAlignment="1"/>
    <xf numFmtId="4" fontId="8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/>
    <xf numFmtId="1" fontId="2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/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4" fontId="4" fillId="0" borderId="6" xfId="0" applyNumberFormat="1" applyFont="1" applyFill="1" applyBorder="1" applyAlignment="1"/>
    <xf numFmtId="4" fontId="4" fillId="0" borderId="7" xfId="0" applyNumberFormat="1" applyFont="1" applyFill="1" applyBorder="1" applyAlignment="1"/>
    <xf numFmtId="4" fontId="2" fillId="0" borderId="8" xfId="0" applyNumberFormat="1" applyFont="1" applyFill="1" applyBorder="1" applyAlignment="1"/>
    <xf numFmtId="4" fontId="2" fillId="0" borderId="9" xfId="0" applyNumberFormat="1" applyFont="1" applyFill="1" applyBorder="1" applyAlignment="1"/>
    <xf numFmtId="4" fontId="8" fillId="0" borderId="6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4" fontId="2" fillId="0" borderId="8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Alignment="1">
      <alignment horizontal="righ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4" fontId="8" fillId="0" borderId="13" xfId="0" applyNumberFormat="1" applyFont="1" applyFill="1" applyBorder="1" applyAlignment="1">
      <alignment horizontal="right"/>
    </xf>
    <xf numFmtId="4" fontId="8" fillId="0" borderId="15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11" fillId="0" borderId="0" xfId="0" applyFont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tabSelected="1" zoomScale="80" zoomScaleNormal="80" workbookViewId="0">
      <pane xSplit="12" ySplit="1" topLeftCell="M2" activePane="bottomRight" state="frozen"/>
      <selection pane="topRight" activeCell="M1" sqref="M1"/>
      <selection pane="bottomLeft" activeCell="A2" sqref="A2"/>
      <selection pane="bottomRight" activeCell="M1" sqref="M1:BR1048576"/>
    </sheetView>
  </sheetViews>
  <sheetFormatPr defaultRowHeight="15"/>
  <cols>
    <col min="1" max="1" width="6.5703125" style="8" customWidth="1"/>
    <col min="2" max="3" width="10.7109375" style="8" customWidth="1"/>
    <col min="4" max="4" width="6.28515625" style="8" customWidth="1"/>
    <col min="5" max="5" width="7.7109375" style="8" customWidth="1"/>
    <col min="6" max="6" width="9.7109375" style="8" customWidth="1"/>
    <col min="7" max="7" width="13" style="8" customWidth="1"/>
    <col min="8" max="9" width="9.42578125" style="8" customWidth="1"/>
    <col min="10" max="10" width="12.140625" style="8" customWidth="1"/>
    <col min="11" max="11" width="10.140625" style="8" customWidth="1"/>
    <col min="12" max="12" width="3.85546875" style="8" customWidth="1"/>
  </cols>
  <sheetData>
    <row r="1" spans="1:12" s="5" customFormat="1" ht="24.75" customHeight="1">
      <c r="J1" s="139" t="s">
        <v>136</v>
      </c>
      <c r="K1" s="139"/>
    </row>
    <row r="2" spans="1:12" ht="18.7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18.7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18.75">
      <c r="A4" s="10"/>
      <c r="B4" s="57"/>
      <c r="C4" s="11" t="s">
        <v>2</v>
      </c>
      <c r="D4" s="57">
        <v>122</v>
      </c>
      <c r="E4" s="117" t="s">
        <v>75</v>
      </c>
      <c r="F4" s="117"/>
      <c r="G4" s="117"/>
      <c r="H4" s="117"/>
      <c r="I4" s="57">
        <v>2014</v>
      </c>
      <c r="J4" s="12" t="s">
        <v>22</v>
      </c>
    </row>
    <row r="6" spans="1:12" ht="15.75">
      <c r="A6" s="13" t="s">
        <v>77</v>
      </c>
      <c r="B6" s="55">
        <f>I4</f>
        <v>2014</v>
      </c>
      <c r="C6" s="4" t="s">
        <v>27</v>
      </c>
      <c r="D6" s="14" t="s">
        <v>92</v>
      </c>
      <c r="E6" s="7">
        <v>962.8</v>
      </c>
      <c r="F6" s="15" t="s">
        <v>94</v>
      </c>
      <c r="G6" s="15"/>
      <c r="H6" s="15"/>
      <c r="I6" s="15"/>
      <c r="J6" s="15"/>
      <c r="K6" s="4"/>
      <c r="L6" s="4"/>
    </row>
    <row r="7" spans="1:12" ht="15.75">
      <c r="A7" s="118">
        <v>703212.18</v>
      </c>
      <c r="B7" s="118"/>
      <c r="C7" s="16" t="s">
        <v>3</v>
      </c>
      <c r="D7" s="4"/>
      <c r="E7" s="15"/>
      <c r="F7" s="15"/>
      <c r="G7" s="17">
        <f>A7-J8</f>
        <v>406910.39000000007</v>
      </c>
      <c r="H7" s="18" t="s">
        <v>120</v>
      </c>
      <c r="I7" s="19">
        <f>(G7/A7)*100</f>
        <v>57.864525327192155</v>
      </c>
      <c r="J7" s="15" t="s">
        <v>4</v>
      </c>
      <c r="K7" s="4"/>
      <c r="L7" s="4"/>
    </row>
    <row r="8" spans="1:12" ht="15.75">
      <c r="A8" s="4" t="s">
        <v>74</v>
      </c>
      <c r="B8" s="4"/>
      <c r="C8" s="4"/>
      <c r="D8" s="4"/>
      <c r="E8" s="15"/>
      <c r="F8" s="15"/>
      <c r="G8" s="15"/>
      <c r="H8" s="15"/>
      <c r="I8" s="15"/>
      <c r="J8" s="7">
        <v>296301.78999999998</v>
      </c>
      <c r="K8" s="4" t="s">
        <v>5</v>
      </c>
      <c r="L8" s="4"/>
    </row>
    <row r="9" spans="1:12">
      <c r="A9" s="8" t="s">
        <v>73</v>
      </c>
      <c r="E9" s="20"/>
      <c r="F9" s="20"/>
      <c r="G9" s="20"/>
      <c r="H9" s="20"/>
      <c r="I9" s="20"/>
      <c r="J9" s="20"/>
    </row>
    <row r="10" spans="1:12">
      <c r="A10" s="8" t="s">
        <v>95</v>
      </c>
      <c r="B10" s="20">
        <v>120760.38</v>
      </c>
      <c r="C10" s="8" t="s">
        <v>10</v>
      </c>
      <c r="E10" s="21" t="s">
        <v>122</v>
      </c>
      <c r="F10" s="20">
        <v>20625.71</v>
      </c>
      <c r="G10" s="8" t="s">
        <v>10</v>
      </c>
      <c r="I10" s="21" t="s">
        <v>124</v>
      </c>
      <c r="J10" s="20">
        <v>18291.86</v>
      </c>
      <c r="K10" s="8" t="s">
        <v>10</v>
      </c>
    </row>
    <row r="11" spans="1:12">
      <c r="A11" s="8" t="s">
        <v>121</v>
      </c>
      <c r="B11" s="20">
        <v>12001.89</v>
      </c>
      <c r="C11" s="8" t="s">
        <v>10</v>
      </c>
      <c r="E11" s="21" t="s">
        <v>123</v>
      </c>
      <c r="F11" s="20">
        <v>15064.14</v>
      </c>
      <c r="G11" s="8" t="s">
        <v>10</v>
      </c>
      <c r="I11" s="21" t="s">
        <v>96</v>
      </c>
      <c r="J11" s="20">
        <v>40932.1</v>
      </c>
      <c r="K11" s="8" t="s">
        <v>10</v>
      </c>
    </row>
    <row r="12" spans="1:12">
      <c r="B12" s="20"/>
      <c r="E12" s="56"/>
      <c r="F12" s="20"/>
      <c r="I12" s="56"/>
      <c r="J12" s="20"/>
    </row>
    <row r="13" spans="1:12" ht="15.75">
      <c r="A13" s="8" t="s">
        <v>29</v>
      </c>
      <c r="J13" s="22">
        <f>G14+G15+G16+G17</f>
        <v>296301.78999999998</v>
      </c>
      <c r="K13" s="23" t="s">
        <v>30</v>
      </c>
    </row>
    <row r="14" spans="1:12">
      <c r="A14" s="24" t="s">
        <v>6</v>
      </c>
      <c r="B14" s="8" t="s">
        <v>7</v>
      </c>
      <c r="G14" s="25">
        <f>(J8*43.5/100)</f>
        <v>128891.27864999998</v>
      </c>
      <c r="H14" s="8" t="s">
        <v>10</v>
      </c>
    </row>
    <row r="15" spans="1:12">
      <c r="A15" s="24" t="s">
        <v>6</v>
      </c>
      <c r="B15" s="8" t="s">
        <v>8</v>
      </c>
      <c r="G15" s="25">
        <f>(J8*36.6/100)</f>
        <v>108446.45514000001</v>
      </c>
      <c r="H15" s="8" t="s">
        <v>10</v>
      </c>
    </row>
    <row r="16" spans="1:12">
      <c r="A16" s="24" t="s">
        <v>6</v>
      </c>
      <c r="B16" s="8" t="s">
        <v>9</v>
      </c>
      <c r="G16" s="25">
        <f>(J8*12.5/100)</f>
        <v>37037.723749999997</v>
      </c>
      <c r="H16" s="8" t="s">
        <v>10</v>
      </c>
      <c r="K16" s="26"/>
      <c r="L16" s="27"/>
    </row>
    <row r="17" spans="1:12">
      <c r="A17" s="24" t="s">
        <v>6</v>
      </c>
      <c r="B17" s="8" t="s">
        <v>14</v>
      </c>
      <c r="G17" s="25">
        <f>(J8*7.4/100)</f>
        <v>21926.332459999998</v>
      </c>
      <c r="H17" s="8" t="s">
        <v>10</v>
      </c>
    </row>
    <row r="18" spans="1:12">
      <c r="G18" s="28"/>
    </row>
    <row r="19" spans="1:12">
      <c r="A19" s="29" t="s">
        <v>11</v>
      </c>
      <c r="G19" s="25">
        <f>E6*5.45*12</f>
        <v>62967.12</v>
      </c>
      <c r="H19" s="8" t="s">
        <v>12</v>
      </c>
    </row>
    <row r="20" spans="1:12" ht="15.75" thickBot="1">
      <c r="A20" s="119">
        <f>G19*I7/100</f>
        <v>36435.625100203477</v>
      </c>
      <c r="B20" s="119"/>
      <c r="C20" s="8" t="s">
        <v>65</v>
      </c>
    </row>
    <row r="21" spans="1:12">
      <c r="A21" s="30" t="s">
        <v>2</v>
      </c>
      <c r="B21" s="120" t="s">
        <v>20</v>
      </c>
      <c r="C21" s="121"/>
      <c r="D21" s="121"/>
      <c r="E21" s="121"/>
      <c r="F21" s="121"/>
      <c r="G21" s="121"/>
      <c r="H21" s="122"/>
      <c r="I21" s="30" t="s">
        <v>18</v>
      </c>
      <c r="J21" s="31" t="s">
        <v>17</v>
      </c>
      <c r="K21" s="120" t="s">
        <v>15</v>
      </c>
      <c r="L21" s="122"/>
    </row>
    <row r="22" spans="1:12" ht="15.75" thickBot="1">
      <c r="A22" s="32" t="s">
        <v>13</v>
      </c>
      <c r="B22" s="90"/>
      <c r="C22" s="91"/>
      <c r="D22" s="91"/>
      <c r="E22" s="91"/>
      <c r="F22" s="91"/>
      <c r="G22" s="91"/>
      <c r="H22" s="92"/>
      <c r="I22" s="32" t="s">
        <v>19</v>
      </c>
      <c r="J22" s="33"/>
      <c r="K22" s="123" t="s">
        <v>16</v>
      </c>
      <c r="L22" s="124"/>
    </row>
    <row r="23" spans="1:12" ht="15.75" thickBot="1">
      <c r="A23" s="34"/>
      <c r="B23" s="126" t="s">
        <v>119</v>
      </c>
      <c r="C23" s="127"/>
      <c r="D23" s="127"/>
      <c r="E23" s="127"/>
      <c r="F23" s="127"/>
      <c r="G23" s="127"/>
      <c r="H23" s="128"/>
      <c r="I23" s="35"/>
      <c r="J23" s="36"/>
      <c r="K23" s="129">
        <v>-19173.689999999999</v>
      </c>
      <c r="L23" s="130"/>
    </row>
    <row r="24" spans="1:12">
      <c r="A24" s="61">
        <v>1</v>
      </c>
      <c r="B24" s="72" t="s">
        <v>102</v>
      </c>
      <c r="C24" s="73"/>
      <c r="D24" s="73"/>
      <c r="E24" s="73"/>
      <c r="F24" s="73"/>
      <c r="G24" s="73"/>
      <c r="H24" s="73"/>
      <c r="I24" s="60" t="s">
        <v>80</v>
      </c>
      <c r="J24" s="140">
        <v>22</v>
      </c>
      <c r="K24" s="115">
        <f>103300*0.0339</f>
        <v>3501.87</v>
      </c>
      <c r="L24" s="116"/>
    </row>
    <row r="25" spans="1:12">
      <c r="A25" s="61">
        <v>2</v>
      </c>
      <c r="B25" s="72" t="s">
        <v>103</v>
      </c>
      <c r="C25" s="73"/>
      <c r="D25" s="73"/>
      <c r="E25" s="73"/>
      <c r="F25" s="73"/>
      <c r="G25" s="73"/>
      <c r="H25" s="73"/>
      <c r="I25" s="60" t="s">
        <v>80</v>
      </c>
      <c r="J25" s="140">
        <v>7</v>
      </c>
      <c r="K25" s="115">
        <f>22050*0.0255</f>
        <v>562.27499999999998</v>
      </c>
      <c r="L25" s="116"/>
    </row>
    <row r="26" spans="1:12">
      <c r="A26" s="61">
        <v>3</v>
      </c>
      <c r="B26" s="72" t="s">
        <v>100</v>
      </c>
      <c r="C26" s="73"/>
      <c r="D26" s="73"/>
      <c r="E26" s="73"/>
      <c r="F26" s="73"/>
      <c r="G26" s="73"/>
      <c r="H26" s="73"/>
      <c r="I26" s="60" t="s">
        <v>80</v>
      </c>
      <c r="J26" s="140">
        <v>22</v>
      </c>
      <c r="K26" s="115">
        <f>103300*0.0353</f>
        <v>3646.49</v>
      </c>
      <c r="L26" s="116"/>
    </row>
    <row r="27" spans="1:12">
      <c r="A27" s="61">
        <v>4</v>
      </c>
      <c r="B27" s="125" t="s">
        <v>101</v>
      </c>
      <c r="C27" s="112"/>
      <c r="D27" s="112"/>
      <c r="E27" s="112"/>
      <c r="F27" s="112"/>
      <c r="G27" s="112"/>
      <c r="H27" s="84"/>
      <c r="I27" s="37" t="s">
        <v>97</v>
      </c>
      <c r="J27" s="66">
        <v>340.2</v>
      </c>
      <c r="K27" s="108">
        <v>1000</v>
      </c>
      <c r="L27" s="109"/>
    </row>
    <row r="28" spans="1:12">
      <c r="A28" s="61">
        <v>5</v>
      </c>
      <c r="B28" s="69" t="s">
        <v>104</v>
      </c>
      <c r="C28" s="70"/>
      <c r="D28" s="70"/>
      <c r="E28" s="70"/>
      <c r="F28" s="70"/>
      <c r="G28" s="70"/>
      <c r="H28" s="71"/>
      <c r="I28" s="60" t="s">
        <v>76</v>
      </c>
      <c r="J28" s="140">
        <v>26</v>
      </c>
      <c r="K28" s="137">
        <f>346.67*0.0255</f>
        <v>8.8400850000000002</v>
      </c>
      <c r="L28" s="138"/>
    </row>
    <row r="29" spans="1:12">
      <c r="A29" s="61">
        <v>6</v>
      </c>
      <c r="B29" s="69" t="s">
        <v>105</v>
      </c>
      <c r="C29" s="70"/>
      <c r="D29" s="70"/>
      <c r="E29" s="70"/>
      <c r="F29" s="70"/>
      <c r="G29" s="70"/>
      <c r="H29" s="71"/>
      <c r="I29" s="60" t="s">
        <v>76</v>
      </c>
      <c r="J29" s="140">
        <v>21</v>
      </c>
      <c r="K29" s="74">
        <f>1041.6*0.0255</f>
        <v>26.560799999999997</v>
      </c>
      <c r="L29" s="138"/>
    </row>
    <row r="30" spans="1:12">
      <c r="A30" s="61">
        <v>7</v>
      </c>
      <c r="B30" s="131" t="s">
        <v>106</v>
      </c>
      <c r="C30" s="132"/>
      <c r="D30" s="132"/>
      <c r="E30" s="132"/>
      <c r="F30" s="132"/>
      <c r="G30" s="132"/>
      <c r="H30" s="133"/>
      <c r="I30" s="62" t="s">
        <v>76</v>
      </c>
      <c r="J30" s="140">
        <v>2</v>
      </c>
      <c r="K30" s="75">
        <v>34</v>
      </c>
      <c r="L30" s="76"/>
    </row>
    <row r="31" spans="1:12" ht="15" customHeight="1">
      <c r="A31" s="61">
        <v>8</v>
      </c>
      <c r="B31" s="131" t="s">
        <v>108</v>
      </c>
      <c r="C31" s="132"/>
      <c r="D31" s="132"/>
      <c r="E31" s="132"/>
      <c r="F31" s="132"/>
      <c r="G31" s="132"/>
      <c r="H31" s="133"/>
      <c r="I31" s="1" t="s">
        <v>107</v>
      </c>
      <c r="J31" s="140">
        <v>1</v>
      </c>
      <c r="K31" s="77">
        <f>7154.4*0.0186</f>
        <v>133.07183999999998</v>
      </c>
      <c r="L31" s="78"/>
    </row>
    <row r="32" spans="1:12" ht="15" customHeight="1">
      <c r="A32" s="61">
        <v>9</v>
      </c>
      <c r="B32" s="131" t="s">
        <v>109</v>
      </c>
      <c r="C32" s="132"/>
      <c r="D32" s="132"/>
      <c r="E32" s="132"/>
      <c r="F32" s="132"/>
      <c r="G32" s="132"/>
      <c r="H32" s="133"/>
      <c r="I32" s="1" t="s">
        <v>76</v>
      </c>
      <c r="J32" s="140">
        <v>6</v>
      </c>
      <c r="K32" s="77">
        <f>(2400+3000)*0.0186</f>
        <v>100.44</v>
      </c>
      <c r="L32" s="78"/>
    </row>
    <row r="33" spans="1:12" ht="15" customHeight="1">
      <c r="A33" s="61">
        <v>10</v>
      </c>
      <c r="B33" s="131" t="s">
        <v>110</v>
      </c>
      <c r="C33" s="132"/>
      <c r="D33" s="132"/>
      <c r="E33" s="132"/>
      <c r="F33" s="132"/>
      <c r="G33" s="132"/>
      <c r="H33" s="133"/>
      <c r="I33" s="1"/>
      <c r="J33" s="140"/>
      <c r="K33" s="77">
        <f>2000*0.0186</f>
        <v>37.199999999999996</v>
      </c>
      <c r="L33" s="78"/>
    </row>
    <row r="34" spans="1:12">
      <c r="A34" s="61">
        <v>11</v>
      </c>
      <c r="B34" s="131" t="s">
        <v>111</v>
      </c>
      <c r="C34" s="132"/>
      <c r="D34" s="132"/>
      <c r="E34" s="132"/>
      <c r="F34" s="132"/>
      <c r="G34" s="132"/>
      <c r="H34" s="133"/>
      <c r="I34" s="1" t="s">
        <v>112</v>
      </c>
      <c r="J34" s="140">
        <v>252</v>
      </c>
      <c r="K34" s="77">
        <v>1000</v>
      </c>
      <c r="L34" s="78"/>
    </row>
    <row r="35" spans="1:12">
      <c r="A35" s="61">
        <v>12</v>
      </c>
      <c r="B35" s="72" t="s">
        <v>113</v>
      </c>
      <c r="C35" s="73"/>
      <c r="D35" s="73"/>
      <c r="E35" s="73"/>
      <c r="F35" s="73"/>
      <c r="G35" s="73"/>
      <c r="H35" s="82"/>
      <c r="I35" s="1" t="s">
        <v>78</v>
      </c>
      <c r="J35" s="140">
        <v>47</v>
      </c>
      <c r="K35" s="77">
        <f>(8628+4000)*0.0186</f>
        <v>234.88079999999999</v>
      </c>
      <c r="L35" s="78"/>
    </row>
    <row r="36" spans="1:12" ht="15" customHeight="1">
      <c r="A36" s="61">
        <v>13</v>
      </c>
      <c r="B36" s="131" t="s">
        <v>114</v>
      </c>
      <c r="C36" s="132"/>
      <c r="D36" s="132"/>
      <c r="E36" s="132"/>
      <c r="F36" s="132"/>
      <c r="G36" s="132"/>
      <c r="H36" s="133"/>
      <c r="I36" s="1" t="s">
        <v>76</v>
      </c>
      <c r="J36" s="140">
        <v>1</v>
      </c>
      <c r="K36" s="77">
        <f>17760.7*0.0186</f>
        <v>330.34902</v>
      </c>
      <c r="L36" s="78"/>
    </row>
    <row r="37" spans="1:12">
      <c r="A37" s="61">
        <v>14</v>
      </c>
      <c r="B37" s="72" t="s">
        <v>115</v>
      </c>
      <c r="C37" s="73"/>
      <c r="D37" s="73"/>
      <c r="E37" s="73"/>
      <c r="F37" s="73"/>
      <c r="G37" s="73"/>
      <c r="H37" s="82"/>
      <c r="I37" s="3" t="s">
        <v>76</v>
      </c>
      <c r="J37" s="63">
        <v>2</v>
      </c>
      <c r="K37" s="135">
        <f>380*2*0.3332</f>
        <v>253.232</v>
      </c>
      <c r="L37" s="136"/>
    </row>
    <row r="38" spans="1:12">
      <c r="A38" s="61">
        <v>15</v>
      </c>
      <c r="B38" s="80" t="s">
        <v>116</v>
      </c>
      <c r="C38" s="81"/>
      <c r="D38" s="81"/>
      <c r="E38" s="81"/>
      <c r="F38" s="81"/>
      <c r="G38" s="81"/>
      <c r="H38" s="84"/>
      <c r="I38" s="3" t="s">
        <v>76</v>
      </c>
      <c r="J38" s="63">
        <v>2</v>
      </c>
      <c r="K38" s="135">
        <f>250*2*0.3332</f>
        <v>166.6</v>
      </c>
      <c r="L38" s="136"/>
    </row>
    <row r="39" spans="1:12">
      <c r="A39" s="61">
        <v>16</v>
      </c>
      <c r="B39" s="69" t="s">
        <v>117</v>
      </c>
      <c r="C39" s="70"/>
      <c r="D39" s="70"/>
      <c r="E39" s="70"/>
      <c r="F39" s="70"/>
      <c r="G39" s="70"/>
      <c r="H39" s="71"/>
      <c r="I39" s="61" t="s">
        <v>76</v>
      </c>
      <c r="J39" s="141">
        <v>1</v>
      </c>
      <c r="K39" s="115">
        <f>19433*0.0186</f>
        <v>361.45379999999994</v>
      </c>
      <c r="L39" s="116"/>
    </row>
    <row r="40" spans="1:12">
      <c r="A40" s="61">
        <v>17</v>
      </c>
      <c r="B40" s="80" t="s">
        <v>118</v>
      </c>
      <c r="C40" s="81"/>
      <c r="D40" s="81"/>
      <c r="E40" s="81"/>
      <c r="F40" s="81"/>
      <c r="G40" s="81"/>
      <c r="H40" s="84"/>
      <c r="I40" s="37" t="s">
        <v>79</v>
      </c>
      <c r="J40" s="67">
        <v>12</v>
      </c>
      <c r="K40" s="113">
        <f>12*1800*0.3332</f>
        <v>7197.12</v>
      </c>
      <c r="L40" s="114"/>
    </row>
    <row r="41" spans="1:12">
      <c r="A41" s="37"/>
      <c r="B41" s="80" t="s">
        <v>125</v>
      </c>
      <c r="C41" s="81"/>
      <c r="D41" s="81"/>
      <c r="E41" s="81"/>
      <c r="F41" s="81"/>
      <c r="G41" s="81"/>
      <c r="H41" s="81"/>
      <c r="I41" s="37"/>
      <c r="J41" s="67"/>
      <c r="K41" s="104">
        <f>SUM(K24:L40)</f>
        <v>18594.383345000002</v>
      </c>
      <c r="L41" s="105"/>
    </row>
    <row r="42" spans="1:12">
      <c r="A42" s="37"/>
      <c r="B42" s="69" t="s">
        <v>135</v>
      </c>
      <c r="C42" s="70"/>
      <c r="D42" s="70"/>
      <c r="E42" s="70"/>
      <c r="F42" s="70"/>
      <c r="G42" s="70"/>
      <c r="H42" s="70"/>
      <c r="I42" s="37"/>
      <c r="J42" s="67"/>
      <c r="K42" s="108">
        <f>K41*0.14</f>
        <v>2603.2136683000003</v>
      </c>
      <c r="L42" s="109"/>
    </row>
    <row r="43" spans="1:12" ht="15.75" thickBot="1">
      <c r="A43" s="37"/>
      <c r="B43" s="8" t="s">
        <v>126</v>
      </c>
      <c r="I43" s="38"/>
      <c r="K43" s="110">
        <f>SUM(K41:L42)</f>
        <v>21197.597013300001</v>
      </c>
      <c r="L43" s="111"/>
    </row>
    <row r="44" spans="1:12" ht="16.5" thickBot="1">
      <c r="A44" s="39"/>
      <c r="B44" s="36" t="s">
        <v>127</v>
      </c>
      <c r="C44" s="40"/>
      <c r="D44" s="40"/>
      <c r="E44" s="40"/>
      <c r="F44" s="40"/>
      <c r="G44" s="40"/>
      <c r="H44" s="41"/>
      <c r="I44" s="39"/>
      <c r="J44" s="39"/>
      <c r="K44" s="106">
        <f>K43+K23</f>
        <v>2023.9070133000023</v>
      </c>
      <c r="L44" s="107"/>
    </row>
    <row r="45" spans="1:12">
      <c r="A45" s="8" t="s">
        <v>21</v>
      </c>
    </row>
    <row r="46" spans="1:12">
      <c r="A46" s="8" t="s">
        <v>23</v>
      </c>
      <c r="D46" s="53">
        <f>I4</f>
        <v>2014</v>
      </c>
      <c r="E46" s="8" t="s">
        <v>24</v>
      </c>
      <c r="G46" s="42">
        <f>K44-G19</f>
        <v>-60943.212986700004</v>
      </c>
      <c r="H46" s="8" t="s">
        <v>25</v>
      </c>
    </row>
    <row r="47" spans="1:12" ht="15.75" thickBot="1">
      <c r="A47" s="8" t="s">
        <v>26</v>
      </c>
      <c r="B47" s="53">
        <f>I4</f>
        <v>2014</v>
      </c>
      <c r="C47" s="8" t="s">
        <v>28</v>
      </c>
    </row>
    <row r="48" spans="1:12">
      <c r="A48" s="58" t="s">
        <v>2</v>
      </c>
      <c r="B48" s="98" t="s">
        <v>37</v>
      </c>
      <c r="C48" s="99"/>
      <c r="D48" s="99"/>
      <c r="E48" s="99"/>
      <c r="F48" s="98" t="s">
        <v>38</v>
      </c>
      <c r="G48" s="99"/>
      <c r="H48" s="100"/>
      <c r="I48" s="98" t="s">
        <v>39</v>
      </c>
      <c r="J48" s="99"/>
      <c r="K48" s="99"/>
      <c r="L48" s="100"/>
    </row>
    <row r="49" spans="1:12" ht="15.75" thickBot="1">
      <c r="A49" s="59"/>
      <c r="B49" s="101"/>
      <c r="C49" s="102"/>
      <c r="D49" s="102"/>
      <c r="E49" s="102"/>
      <c r="F49" s="101"/>
      <c r="G49" s="102"/>
      <c r="H49" s="103"/>
      <c r="I49" s="101" t="s">
        <v>90</v>
      </c>
      <c r="J49" s="102"/>
      <c r="K49" s="102"/>
      <c r="L49" s="103"/>
    </row>
    <row r="50" spans="1:12">
      <c r="A50" s="43" t="s">
        <v>31</v>
      </c>
      <c r="B50" s="93" t="s">
        <v>40</v>
      </c>
      <c r="C50" s="93"/>
      <c r="D50" s="93"/>
      <c r="E50" s="94"/>
      <c r="F50" s="95" t="s">
        <v>98</v>
      </c>
      <c r="G50" s="96"/>
      <c r="H50" s="97"/>
      <c r="I50" s="95" t="s">
        <v>81</v>
      </c>
      <c r="J50" s="96"/>
      <c r="K50" s="96"/>
      <c r="L50" s="97"/>
    </row>
    <row r="51" spans="1:12">
      <c r="A51" s="37" t="s">
        <v>32</v>
      </c>
      <c r="B51" s="81" t="s">
        <v>41</v>
      </c>
      <c r="C51" s="81"/>
      <c r="D51" s="81"/>
      <c r="E51" s="84"/>
      <c r="F51" s="85" t="s">
        <v>99</v>
      </c>
      <c r="G51" s="86"/>
      <c r="H51" s="87"/>
      <c r="I51" s="85" t="s">
        <v>46</v>
      </c>
      <c r="J51" s="86"/>
      <c r="K51" s="86"/>
      <c r="L51" s="87"/>
    </row>
    <row r="52" spans="1:12">
      <c r="A52" s="37" t="s">
        <v>33</v>
      </c>
      <c r="B52" s="81" t="s">
        <v>42</v>
      </c>
      <c r="C52" s="81"/>
      <c r="D52" s="81"/>
      <c r="E52" s="84"/>
      <c r="F52" s="85" t="s">
        <v>82</v>
      </c>
      <c r="G52" s="86"/>
      <c r="H52" s="87"/>
      <c r="I52" s="85" t="s">
        <v>83</v>
      </c>
      <c r="J52" s="86"/>
      <c r="K52" s="86"/>
      <c r="L52" s="87"/>
    </row>
    <row r="53" spans="1:12">
      <c r="A53" s="37" t="s">
        <v>34</v>
      </c>
      <c r="B53" s="81" t="s">
        <v>43</v>
      </c>
      <c r="C53" s="81"/>
      <c r="D53" s="81"/>
      <c r="E53" s="84"/>
      <c r="F53" s="85" t="s">
        <v>84</v>
      </c>
      <c r="G53" s="86"/>
      <c r="H53" s="87"/>
      <c r="I53" s="85" t="s">
        <v>85</v>
      </c>
      <c r="J53" s="86"/>
      <c r="K53" s="86"/>
      <c r="L53" s="87"/>
    </row>
    <row r="54" spans="1:12">
      <c r="A54" s="37" t="s">
        <v>35</v>
      </c>
      <c r="B54" s="81" t="s">
        <v>44</v>
      </c>
      <c r="C54" s="81"/>
      <c r="D54" s="81"/>
      <c r="E54" s="84"/>
      <c r="F54" s="85" t="s">
        <v>86</v>
      </c>
      <c r="G54" s="86"/>
      <c r="H54" s="87"/>
      <c r="I54" s="85" t="s">
        <v>87</v>
      </c>
      <c r="J54" s="86"/>
      <c r="K54" s="86"/>
      <c r="L54" s="87"/>
    </row>
    <row r="55" spans="1:12" ht="15.75" thickBot="1">
      <c r="A55" s="44" t="s">
        <v>36</v>
      </c>
      <c r="B55" s="88" t="s">
        <v>45</v>
      </c>
      <c r="C55" s="88"/>
      <c r="D55" s="88"/>
      <c r="E55" s="89"/>
      <c r="F55" s="90" t="s">
        <v>88</v>
      </c>
      <c r="G55" s="91"/>
      <c r="H55" s="92"/>
      <c r="I55" s="90" t="s">
        <v>89</v>
      </c>
      <c r="J55" s="91"/>
      <c r="K55" s="91"/>
      <c r="L55" s="92"/>
    </row>
    <row r="57" spans="1:12">
      <c r="A57" s="14" t="s">
        <v>49</v>
      </c>
      <c r="B57" s="53">
        <f>I4+1</f>
        <v>2015</v>
      </c>
      <c r="C57" s="8" t="s">
        <v>50</v>
      </c>
    </row>
    <row r="58" spans="1:12">
      <c r="A58" s="64" t="s">
        <v>128</v>
      </c>
    </row>
    <row r="59" spans="1:12">
      <c r="A59" s="52" t="s">
        <v>47</v>
      </c>
      <c r="F59" s="45">
        <f>H80</f>
        <v>1.0002758459094998</v>
      </c>
      <c r="G59" s="8" t="s">
        <v>48</v>
      </c>
    </row>
    <row r="60" spans="1:12">
      <c r="A60" s="52" t="s">
        <v>68</v>
      </c>
      <c r="C60" s="46"/>
      <c r="G60" s="53"/>
    </row>
    <row r="61" spans="1:12">
      <c r="A61" s="52" t="s">
        <v>72</v>
      </c>
      <c r="E61" s="53"/>
      <c r="K61" s="53"/>
    </row>
    <row r="62" spans="1:12">
      <c r="A62" s="54" t="s">
        <v>69</v>
      </c>
      <c r="B62" s="54"/>
      <c r="C62" s="54"/>
      <c r="D62" s="54"/>
      <c r="E62" s="54"/>
      <c r="F62" s="54"/>
      <c r="G62" s="54"/>
      <c r="H62" s="54"/>
      <c r="I62" s="54"/>
      <c r="J62" s="68"/>
      <c r="K62" s="54"/>
      <c r="L62" s="56"/>
    </row>
    <row r="63" spans="1:12">
      <c r="A63" s="83" t="s">
        <v>70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12">
      <c r="A64" s="83" t="s">
        <v>71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>
      <c r="A65" s="54"/>
      <c r="B65" s="47"/>
      <c r="C65" s="47"/>
      <c r="D65" s="47"/>
      <c r="E65" s="47"/>
      <c r="F65" s="47"/>
      <c r="G65" s="47"/>
      <c r="H65" s="47"/>
      <c r="I65" s="47"/>
      <c r="J65" s="47"/>
      <c r="K65" s="47"/>
    </row>
    <row r="66" spans="1:12">
      <c r="A66" s="52" t="s">
        <v>91</v>
      </c>
      <c r="B66" s="53">
        <f>I4+1</f>
        <v>2015</v>
      </c>
      <c r="C66" s="8" t="s">
        <v>51</v>
      </c>
    </row>
    <row r="67" spans="1:12">
      <c r="A67" s="65" t="s">
        <v>134</v>
      </c>
      <c r="B67" s="5"/>
      <c r="C67" s="5"/>
      <c r="D67" s="5"/>
      <c r="E67" s="5"/>
      <c r="F67" s="5"/>
      <c r="G67" s="5"/>
      <c r="H67" s="5"/>
      <c r="I67" s="5"/>
      <c r="J67" s="2"/>
      <c r="K67" s="5"/>
      <c r="L67" s="5"/>
    </row>
    <row r="68" spans="1:12">
      <c r="A68" s="65" t="s">
        <v>52</v>
      </c>
      <c r="B68" s="5"/>
      <c r="C68" s="5"/>
      <c r="D68" s="5"/>
      <c r="E68" s="5"/>
      <c r="F68" s="5"/>
      <c r="G68" s="5"/>
      <c r="H68" s="5"/>
      <c r="I68" s="5"/>
      <c r="J68" s="6">
        <v>15000</v>
      </c>
      <c r="K68" s="5" t="s">
        <v>10</v>
      </c>
    </row>
    <row r="69" spans="1:12">
      <c r="A69" s="79" t="s">
        <v>67</v>
      </c>
      <c r="B69" s="79"/>
      <c r="C69" s="79"/>
      <c r="D69" s="79"/>
      <c r="E69" s="79"/>
      <c r="F69" s="5"/>
      <c r="G69" s="5"/>
      <c r="H69" s="5"/>
      <c r="I69" s="5"/>
      <c r="J69" s="6">
        <v>10000</v>
      </c>
      <c r="K69" s="5" t="s">
        <v>10</v>
      </c>
    </row>
    <row r="70" spans="1:12">
      <c r="A70" s="65" t="s">
        <v>53</v>
      </c>
      <c r="B70" s="5"/>
      <c r="C70" s="5"/>
      <c r="D70" s="5"/>
      <c r="E70" s="5"/>
      <c r="F70" s="5"/>
      <c r="G70" s="5"/>
      <c r="H70" s="5"/>
      <c r="I70" s="5"/>
      <c r="J70" s="6">
        <v>1500</v>
      </c>
      <c r="K70" s="5" t="s">
        <v>10</v>
      </c>
    </row>
    <row r="71" spans="1:12">
      <c r="A71" s="65" t="s">
        <v>66</v>
      </c>
      <c r="B71" s="5"/>
      <c r="C71" s="5"/>
      <c r="D71" s="5"/>
      <c r="E71" s="5"/>
      <c r="F71" s="5"/>
      <c r="G71" s="5"/>
      <c r="H71" s="5"/>
      <c r="I71" s="5"/>
      <c r="J71" s="6">
        <v>15000</v>
      </c>
      <c r="K71" s="5" t="s">
        <v>10</v>
      </c>
    </row>
    <row r="72" spans="1:12">
      <c r="A72" s="65" t="s">
        <v>54</v>
      </c>
      <c r="B72" s="5"/>
      <c r="C72" s="5"/>
      <c r="D72" s="5"/>
      <c r="E72" s="5"/>
      <c r="F72" s="5"/>
      <c r="G72" s="5"/>
      <c r="H72" s="5"/>
      <c r="I72" s="5"/>
      <c r="J72" s="6">
        <v>8000</v>
      </c>
      <c r="K72" s="5" t="s">
        <v>10</v>
      </c>
    </row>
    <row r="73" spans="1:12">
      <c r="A73" s="65" t="s">
        <v>55</v>
      </c>
      <c r="B73" s="5"/>
      <c r="C73" s="5"/>
      <c r="D73" s="5"/>
      <c r="E73" s="5"/>
      <c r="F73" s="5"/>
      <c r="G73" s="5"/>
      <c r="H73" s="5"/>
      <c r="I73" s="5"/>
      <c r="J73" s="6">
        <v>8000</v>
      </c>
      <c r="K73" s="5" t="s">
        <v>10</v>
      </c>
    </row>
    <row r="74" spans="1:12" s="5" customFormat="1">
      <c r="A74" s="65" t="s">
        <v>130</v>
      </c>
      <c r="J74" s="6">
        <v>2000</v>
      </c>
      <c r="K74" s="5" t="s">
        <v>10</v>
      </c>
      <c r="L74" s="8"/>
    </row>
    <row r="75" spans="1:12" s="5" customFormat="1">
      <c r="A75" s="65" t="s">
        <v>131</v>
      </c>
      <c r="J75" s="6">
        <v>1000</v>
      </c>
      <c r="K75" s="5" t="s">
        <v>10</v>
      </c>
      <c r="L75" s="8"/>
    </row>
    <row r="76" spans="1:12" s="5" customFormat="1">
      <c r="A76" s="65" t="s">
        <v>132</v>
      </c>
      <c r="J76" s="6">
        <v>3000</v>
      </c>
      <c r="K76" s="5" t="s">
        <v>10</v>
      </c>
      <c r="L76" s="8"/>
    </row>
    <row r="77" spans="1:12" s="5" customFormat="1">
      <c r="A77" s="65" t="s">
        <v>133</v>
      </c>
      <c r="J77" s="6">
        <v>9000</v>
      </c>
      <c r="K77" s="5" t="s">
        <v>10</v>
      </c>
      <c r="L77" s="8"/>
    </row>
    <row r="78" spans="1:12">
      <c r="A78" s="48" t="s">
        <v>56</v>
      </c>
      <c r="J78" s="25">
        <f>SUM(J68:J77)</f>
        <v>72500</v>
      </c>
      <c r="K78" s="49" t="s">
        <v>57</v>
      </c>
    </row>
    <row r="79" spans="1:12">
      <c r="A79" s="64" t="s">
        <v>129</v>
      </c>
      <c r="H79" s="53">
        <f>I4</f>
        <v>2014</v>
      </c>
      <c r="I79" s="8" t="s">
        <v>64</v>
      </c>
      <c r="K79" s="25">
        <f>G46</f>
        <v>-60943.212986700004</v>
      </c>
    </row>
    <row r="80" spans="1:12">
      <c r="A80" s="52" t="s">
        <v>58</v>
      </c>
      <c r="C80" s="42">
        <f>J78+K79</f>
        <v>11556.787013299996</v>
      </c>
      <c r="D80" s="53" t="s">
        <v>59</v>
      </c>
      <c r="E80" s="50">
        <f>I4+1</f>
        <v>2015</v>
      </c>
      <c r="F80" s="8" t="s">
        <v>60</v>
      </c>
      <c r="H80" s="45">
        <f>C80/(E6*12)</f>
        <v>1.0002758459094998</v>
      </c>
      <c r="I80" s="8" t="s">
        <v>61</v>
      </c>
    </row>
    <row r="82" spans="1:12">
      <c r="B82" s="8" t="s">
        <v>62</v>
      </c>
    </row>
    <row r="83" spans="1:12">
      <c r="B83" s="8" t="s">
        <v>38</v>
      </c>
      <c r="I83" s="8" t="s">
        <v>63</v>
      </c>
    </row>
    <row r="84" spans="1:12">
      <c r="K84" s="9" t="s">
        <v>93</v>
      </c>
    </row>
    <row r="85" spans="1:12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</row>
    <row r="93" spans="1:12">
      <c r="L93" s="51"/>
    </row>
  </sheetData>
  <mergeCells count="80">
    <mergeCell ref="J1:K1"/>
    <mergeCell ref="E4:H4"/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26:H26"/>
    <mergeCell ref="K26:L26"/>
    <mergeCell ref="B24:H24"/>
    <mergeCell ref="K24:L24"/>
    <mergeCell ref="B25:H25"/>
    <mergeCell ref="K25:L25"/>
    <mergeCell ref="B27:H27"/>
    <mergeCell ref="K27:L27"/>
    <mergeCell ref="B28:H28"/>
    <mergeCell ref="K28:L28"/>
    <mergeCell ref="B29:H29"/>
    <mergeCell ref="K29:L29"/>
    <mergeCell ref="B38:H38"/>
    <mergeCell ref="K38:L38"/>
    <mergeCell ref="B30:H30"/>
    <mergeCell ref="K30:L30"/>
    <mergeCell ref="B31:H31"/>
    <mergeCell ref="K31:L31"/>
    <mergeCell ref="B32:H32"/>
    <mergeCell ref="K32:L32"/>
    <mergeCell ref="B33:H33"/>
    <mergeCell ref="K33:L33"/>
    <mergeCell ref="K34:L34"/>
    <mergeCell ref="B37:H37"/>
    <mergeCell ref="K37:L37"/>
    <mergeCell ref="B34:H34"/>
    <mergeCell ref="B35:H35"/>
    <mergeCell ref="K35:L35"/>
    <mergeCell ref="B39:H39"/>
    <mergeCell ref="K39:L39"/>
    <mergeCell ref="B40:H40"/>
    <mergeCell ref="K40:L40"/>
    <mergeCell ref="K44:L44"/>
    <mergeCell ref="B41:H41"/>
    <mergeCell ref="K41:L41"/>
    <mergeCell ref="B42:H42"/>
    <mergeCell ref="K42:L42"/>
    <mergeCell ref="K43:L43"/>
    <mergeCell ref="I51:L51"/>
    <mergeCell ref="B48:E48"/>
    <mergeCell ref="F48:H48"/>
    <mergeCell ref="I48:L48"/>
    <mergeCell ref="B49:E49"/>
    <mergeCell ref="F49:H49"/>
    <mergeCell ref="I49:L49"/>
    <mergeCell ref="A85:K85"/>
    <mergeCell ref="B54:E54"/>
    <mergeCell ref="F54:H54"/>
    <mergeCell ref="I54:L54"/>
    <mergeCell ref="B55:E55"/>
    <mergeCell ref="F55:H55"/>
    <mergeCell ref="I55:L55"/>
    <mergeCell ref="B36:H36"/>
    <mergeCell ref="K36:L36"/>
    <mergeCell ref="A63:L63"/>
    <mergeCell ref="A64:L64"/>
    <mergeCell ref="A69:E69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2015-03-27T12:48:20Z</dcterms:modified>
</cp:coreProperties>
</file>