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3" r:id="rId1"/>
  </sheets>
  <calcPr calcId="125725"/>
</workbook>
</file>

<file path=xl/calcChain.xml><?xml version="1.0" encoding="utf-8"?>
<calcChain xmlns="http://schemas.openxmlformats.org/spreadsheetml/2006/main">
  <c r="J81" i="3"/>
  <c r="K41" l="1"/>
  <c r="G19" l="1"/>
  <c r="K43"/>
  <c r="K40" l="1"/>
  <c r="K39"/>
  <c r="K38" l="1"/>
  <c r="K37"/>
  <c r="K35" l="1"/>
  <c r="K34" l="1"/>
  <c r="K33"/>
  <c r="K32"/>
  <c r="K31" l="1"/>
  <c r="K29" l="1"/>
  <c r="K28"/>
  <c r="K25" l="1"/>
  <c r="K24"/>
  <c r="K26" l="1"/>
  <c r="K44" s="1"/>
  <c r="K45" l="1"/>
  <c r="K46" s="1"/>
  <c r="E83" l="1"/>
  <c r="H82"/>
  <c r="B69"/>
  <c r="B60"/>
  <c r="B50"/>
  <c r="D49"/>
  <c r="A27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G17"/>
  <c r="G16"/>
  <c r="G15"/>
  <c r="G14"/>
  <c r="G7"/>
  <c r="I7" s="1"/>
  <c r="A20" s="1"/>
  <c r="B6"/>
  <c r="J13" l="1"/>
  <c r="K47" l="1"/>
  <c r="G49" s="1"/>
  <c r="K82" l="1"/>
  <c r="C83" s="1"/>
  <c r="H83" s="1"/>
  <c r="F62" s="1"/>
</calcChain>
</file>

<file path=xl/sharedStrings.xml><?xml version="1.0" encoding="utf-8"?>
<sst xmlns="http://schemas.openxmlformats.org/spreadsheetml/2006/main" count="177" uniqueCount="140">
  <si>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</si>
  <si>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</si>
  <si>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</si>
  <si>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</si>
  <si>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</si>
  <si>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 xml:space="preserve"> рубля,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</si>
  <si>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</si>
  <si>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</si>
  <si>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</si>
  <si>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</si>
  <si>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</si>
  <si>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</si>
  <si>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</si>
  <si>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</si>
  <si>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</si>
  <si>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</si>
  <si>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</si>
  <si>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</si>
  <si>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</si>
  <si>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</si>
  <si>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</si>
  <si>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Перерасход (+) или экономия (-) средств текущего ремонта общего имущества многоквартирного дома по </t>
  </si>
  <si>
    <t>год.</t>
  </si>
  <si>
    <t>состоянию  на   31  декабря</t>
  </si>
  <si>
    <t xml:space="preserve">года составляет </t>
  </si>
  <si>
    <t>рубля.</t>
  </si>
  <si>
    <t>г.   по дому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</si>
  <si>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</si>
  <si>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</si>
  <si>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</si>
  <si>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</si>
  <si>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</si>
  <si>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</si>
  <si>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</si>
  <si>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</si>
  <si>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</si>
  <si>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</si>
  <si>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</si>
  <si>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</si>
  <si>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</si>
  <si>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</si>
  <si>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</si>
  <si>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</si>
  <si>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</si>
  <si>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</si>
  <si>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t>4,74 руб./м²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</si>
  <si>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</si>
  <si>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</si>
  <si>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</si>
  <si>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</si>
  <si>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>6.      В</t>
  </si>
  <si>
    <t>году   управляющая  компания   предлагает   выполнить  за  счет  средств   текущего  ремонта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</si>
  <si>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</si>
  <si>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</si>
  <si>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</si>
  <si>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</si>
  <si>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</si>
  <si>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</si>
  <si>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</si>
  <si>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 xml:space="preserve">          составит 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</si>
  <si>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</si>
  <si>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</si>
  <si>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</si>
  <si>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</si>
  <si>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</si>
  <si>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</si>
  <si>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</si>
  <si>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рубля),     направлена на следующие мероприятия:</t>
  </si>
  <si>
    <t xml:space="preserve">  -  передача наружных инженерных сетей</t>
  </si>
  <si>
    <t xml:space="preserve">  -  чистка кровли от снега</t>
  </si>
  <si>
    <t>в том числе (имеющие значительную задолженность):</t>
  </si>
  <si>
    <t>2. Задолженность жителей по квартплате и коммунальным   услугам  составляет:</t>
  </si>
  <si>
    <t xml:space="preserve">микрорайон   Березовый  за </t>
  </si>
  <si>
    <t>шт.</t>
  </si>
  <si>
    <t>( ОАО "Западное управление")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</si>
  <si>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</si>
  <si>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</si>
  <si>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</si>
  <si>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  новым нормативам, введенным с 01 января 2013 года Приказом министерства ЖКХ, энергетики и </t>
  </si>
  <si>
    <t xml:space="preserve">   транспорта ИО № 7-мпр от 27 августа 2012 года).</t>
  </si>
  <si>
    <r>
      <t>м</t>
    </r>
    <r>
      <rPr>
        <sz val="11"/>
        <color theme="1"/>
        <rFont val="Calibri"/>
        <family val="2"/>
        <charset val="204"/>
      </rPr>
      <t>²</t>
    </r>
  </si>
  <si>
    <t>м</t>
  </si>
  <si>
    <t>мес.</t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</si>
  <si>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15 -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</si>
  <si>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17 -</t>
    </r>
  </si>
  <si>
    <t xml:space="preserve">1. В </t>
  </si>
  <si>
    <t>5.  В</t>
  </si>
  <si>
    <t>м/час</t>
  </si>
  <si>
    <t>Бер123(I)</t>
  </si>
  <si>
    <r>
      <t>11,20 руб./м</t>
    </r>
    <r>
      <rPr>
        <sz val="11"/>
        <color theme="1"/>
        <rFont val="Calibri"/>
        <family val="2"/>
        <charset val="204"/>
      </rPr>
      <t>²</t>
    </r>
  </si>
  <si>
    <r>
      <t>5,45 руб./м</t>
    </r>
    <r>
      <rPr>
        <sz val="11"/>
        <color theme="1"/>
        <rFont val="Calibri"/>
        <family val="2"/>
        <charset val="204"/>
      </rPr>
      <t>²</t>
    </r>
  </si>
  <si>
    <t>16,7 руб./м²</t>
  </si>
  <si>
    <t>0,019 Гкал/м</t>
  </si>
  <si>
    <t>0,027 Гкал/м</t>
  </si>
  <si>
    <t>268,18 руб./чел.</t>
  </si>
  <si>
    <t>301,44 руб./чел.</t>
  </si>
  <si>
    <t>59,10 руб./чел.</t>
  </si>
  <si>
    <t>74,71 руб./чел.</t>
  </si>
  <si>
    <t>96,43руб./чел.</t>
  </si>
  <si>
    <t>116,82 руб./чел.</t>
  </si>
  <si>
    <t>Тех. обслуживание видеонаблюдения за 2014 год (9,1%)</t>
  </si>
  <si>
    <t>Перерасход (+) или экономия (-) средств в 2013 году.</t>
  </si>
  <si>
    <t>Уборка и вывоз снега с придомовой территории (3,20%)</t>
  </si>
  <si>
    <t>Генеральная уборка подъездов в апреле</t>
  </si>
  <si>
    <t>Уборка и вывоз снега с придомовой территории в январе (3,39%)</t>
  </si>
  <si>
    <t>Уборка и вывоз снега с придомовой территории в марте (2,55%)</t>
  </si>
  <si>
    <t>Нанесение трафарета на мусорные баки (2,55%)</t>
  </si>
  <si>
    <t>Покраска мусорных баков (2,55%)</t>
  </si>
  <si>
    <t>Замена патрона в светильнике.</t>
  </si>
  <si>
    <t>Монтаждосок объявления при входе и внутри подъезда.</t>
  </si>
  <si>
    <t>раб.</t>
  </si>
  <si>
    <t>Ремонт бытового помещения (1,86%)</t>
  </si>
  <si>
    <t>Замена трансформатора тока (по предписанию энергосбыта)(1,86%)</t>
  </si>
  <si>
    <t>Замена светильников в подъезде.</t>
  </si>
  <si>
    <t>Чистка КНС (канализационной насосной станции) (1,86%)</t>
  </si>
  <si>
    <t>Генеральная уборка в октябре.</t>
  </si>
  <si>
    <t>м ²</t>
  </si>
  <si>
    <t>Замена питающих кабелей на электродвигатели насосов КНС (1,86%).</t>
  </si>
  <si>
    <t>Регистрация видеонаблюдения(1,86%).</t>
  </si>
  <si>
    <t>Замена манометров в ИТП (33,35%)</t>
  </si>
  <si>
    <t>Замена термометров в ИТП (33,35%)</t>
  </si>
  <si>
    <t>Установка новогодней елки (1,86 %)</t>
  </si>
  <si>
    <t>Техн. обслуживание охранной сигнализации (33,35%).</t>
  </si>
  <si>
    <t xml:space="preserve">123 ( </t>
  </si>
  <si>
    <t>рублей (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</si>
  <si>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</si>
  <si>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4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</si>
  <si>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6 -</t>
    </r>
  </si>
  <si>
    <t xml:space="preserve"> - </t>
  </si>
  <si>
    <t xml:space="preserve"> - содержание общего имущества -   11,20   рубля с кв.метра общей площади в месяц;</t>
  </si>
  <si>
    <t>Всего в 2014году:</t>
  </si>
  <si>
    <t>ИТОГО за 2014год:</t>
  </si>
  <si>
    <t>ИТОГО на 31.12.2014г:</t>
  </si>
  <si>
    <t xml:space="preserve">  -  генеральная уборка подъезда</t>
  </si>
  <si>
    <t xml:space="preserve">  -  установка новогодней елки</t>
  </si>
  <si>
    <t xml:space="preserve">  - тех. обслуживание системы видеонаблюдения</t>
  </si>
  <si>
    <t xml:space="preserve">  - обслуживание охранной сигнализации</t>
  </si>
  <si>
    <r>
      <t xml:space="preserve">  общего имущества многоквартирного дома следующие мероприятия (</t>
    </r>
    <r>
      <rPr>
        <b/>
        <sz val="11"/>
        <color theme="1"/>
        <rFont val="Calibri"/>
        <family val="2"/>
        <charset val="204"/>
        <scheme val="minor"/>
      </rPr>
      <t>ориентировочная стоимость</t>
    </r>
    <r>
      <rPr>
        <sz val="11"/>
        <color theme="1"/>
        <rFont val="Calibri"/>
        <family val="2"/>
        <charset val="204"/>
        <scheme val="minor"/>
      </rPr>
      <t>):</t>
    </r>
  </si>
  <si>
    <t>Накладные расходы (14%)</t>
  </si>
  <si>
    <t xml:space="preserve">Представлен на рассмотрение </t>
  </si>
</sst>
</file>

<file path=xl/styles.xml><?xml version="1.0" encoding="utf-8"?>
<styleSheet xmlns="http://schemas.openxmlformats.org/spreadsheetml/2006/main">
  <numFmts count="1">
    <numFmt numFmtId="164" formatCode="#,##0.0"/>
  </numFmts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1"/>
      <name val="Arial"/>
      <family val="2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42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/>
    <xf numFmtId="0" fontId="0" fillId="0" borderId="10" xfId="0" applyBorder="1" applyAlignment="1">
      <alignment horizontal="center"/>
    </xf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4" fontId="1" fillId="0" borderId="0" xfId="0" applyNumberFormat="1" applyFont="1" applyAlignment="1">
      <alignment horizontal="center"/>
    </xf>
    <xf numFmtId="4" fontId="0" fillId="0" borderId="0" xfId="0" applyNumberFormat="1"/>
    <xf numFmtId="4" fontId="6" fillId="0" borderId="0" xfId="0" applyNumberFormat="1" applyFont="1"/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0" fontId="0" fillId="0" borderId="10" xfId="0" applyFill="1" applyBorder="1" applyAlignment="1">
      <alignment horizontal="center"/>
    </xf>
    <xf numFmtId="0" fontId="7" fillId="0" borderId="0" xfId="0" applyFont="1" applyAlignment="1">
      <alignment horizontal="right"/>
    </xf>
    <xf numFmtId="49" fontId="0" fillId="0" borderId="0" xfId="0" applyNumberFormat="1"/>
    <xf numFmtId="0" fontId="0" fillId="0" borderId="2" xfId="0" applyBorder="1"/>
    <xf numFmtId="0" fontId="0" fillId="0" borderId="10" xfId="0" applyFont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164" fontId="9" fillId="0" borderId="0" xfId="0" applyNumberFormat="1" applyFont="1" applyFill="1" applyAlignment="1">
      <alignment horizontal="center"/>
    </xf>
    <xf numFmtId="4" fontId="0" fillId="0" borderId="0" xfId="0" applyNumberFormat="1" applyFill="1"/>
    <xf numFmtId="0" fontId="0" fillId="0" borderId="2" xfId="0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49" fontId="0" fillId="0" borderId="0" xfId="0" applyNumberFormat="1" applyFill="1" applyBorder="1" applyAlignment="1">
      <alignment horizontal="left"/>
    </xf>
    <xf numFmtId="0" fontId="0" fillId="0" borderId="0" xfId="0" applyAlignment="1">
      <alignment horizontal="center"/>
    </xf>
    <xf numFmtId="2" fontId="11" fillId="0" borderId="0" xfId="0" applyNumberFormat="1" applyFont="1" applyFill="1" applyBorder="1" applyAlignment="1">
      <alignment horizontal="center" vertical="top" wrapText="1"/>
    </xf>
    <xf numFmtId="4" fontId="11" fillId="0" borderId="0" xfId="0" applyNumberFormat="1" applyFont="1" applyFill="1" applyBorder="1" applyAlignment="1">
      <alignment horizontal="center" wrapText="1"/>
    </xf>
    <xf numFmtId="0" fontId="0" fillId="0" borderId="0" xfId="0" applyAlignment="1">
      <alignment horizontal="right"/>
    </xf>
    <xf numFmtId="4" fontId="4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8" xfId="0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12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4" fontId="0" fillId="0" borderId="8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4" fontId="0" fillId="0" borderId="8" xfId="0" applyNumberFormat="1" applyBorder="1" applyAlignment="1"/>
    <xf numFmtId="0" fontId="8" fillId="0" borderId="0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left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4" fontId="8" fillId="0" borderId="8" xfId="0" applyNumberFormat="1" applyFont="1" applyFill="1" applyBorder="1" applyAlignment="1">
      <alignment horizontal="right"/>
    </xf>
    <xf numFmtId="4" fontId="8" fillId="0" borderId="9" xfId="0" applyNumberFormat="1" applyFont="1" applyFill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9" xfId="0" applyNumberFormat="1" applyFont="1" applyBorder="1" applyAlignment="1">
      <alignment horizontal="right"/>
    </xf>
    <xf numFmtId="0" fontId="8" fillId="0" borderId="8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8" xfId="0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4" fontId="1" fillId="0" borderId="8" xfId="0" applyNumberFormat="1" applyFont="1" applyBorder="1" applyAlignment="1">
      <alignment horizontal="right"/>
    </xf>
    <xf numFmtId="4" fontId="1" fillId="0" borderId="9" xfId="0" applyNumberFormat="1" applyFont="1" applyBorder="1" applyAlignment="1">
      <alignment horizontal="right"/>
    </xf>
    <xf numFmtId="4" fontId="1" fillId="0" borderId="6" xfId="0" applyNumberFormat="1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4" fontId="3" fillId="0" borderId="6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0" fillId="0" borderId="8" xfId="0" applyNumberFormat="1" applyFill="1" applyBorder="1" applyAlignment="1">
      <alignment horizontal="right" vertical="center"/>
    </xf>
    <xf numFmtId="4" fontId="0" fillId="0" borderId="9" xfId="0" applyNumberFormat="1" applyFill="1" applyBorder="1" applyAlignment="1">
      <alignment horizontal="right" vertical="center"/>
    </xf>
    <xf numFmtId="0" fontId="0" fillId="0" borderId="8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9" xfId="0" applyFill="1" applyBorder="1" applyAlignment="1">
      <alignment horizontal="left" wrapText="1"/>
    </xf>
    <xf numFmtId="0" fontId="0" fillId="0" borderId="0" xfId="0" applyFill="1" applyAlignment="1">
      <alignment horizontal="lef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4" fontId="1" fillId="0" borderId="13" xfId="0" applyNumberFormat="1" applyFont="1" applyBorder="1" applyAlignment="1">
      <alignment horizontal="right"/>
    </xf>
    <xf numFmtId="4" fontId="1" fillId="0" borderId="15" xfId="0" applyNumberFormat="1" applyFont="1" applyBorder="1" applyAlignment="1">
      <alignment horizontal="right"/>
    </xf>
    <xf numFmtId="0" fontId="0" fillId="0" borderId="8" xfId="0" applyFont="1" applyBorder="1" applyAlignment="1">
      <alignment horizontal="right"/>
    </xf>
    <xf numFmtId="0" fontId="0" fillId="0" borderId="9" xfId="0" applyFont="1" applyBorder="1" applyAlignment="1">
      <alignment horizontal="right"/>
    </xf>
    <xf numFmtId="4" fontId="0" fillId="0" borderId="8" xfId="0" applyNumberFormat="1" applyFont="1" applyBorder="1" applyAlignment="1"/>
    <xf numFmtId="4" fontId="0" fillId="0" borderId="9" xfId="0" applyNumberFormat="1" applyFont="1" applyBorder="1" applyAlignment="1"/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2" fillId="0" borderId="0" xfId="0" applyFont="1" applyAlignment="1">
      <alignment horizontal="center" wrapText="1"/>
    </xf>
    <xf numFmtId="4" fontId="0" fillId="0" borderId="0" xfId="0" applyNumberForma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3" xfId="0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" fontId="1" fillId="0" borderId="0" xfId="0" applyNumberFormat="1" applyFont="1" applyFill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6"/>
  <sheetViews>
    <sheetView tabSelected="1" zoomScale="80" zoomScaleNormal="80" workbookViewId="0">
      <pane xSplit="12" ySplit="2" topLeftCell="M3" activePane="bottomRight" state="frozen"/>
      <selection pane="topRight" activeCell="M1" sqref="M1"/>
      <selection pane="bottomLeft" activeCell="A2" sqref="A2"/>
      <selection pane="bottomRight" activeCell="P13" sqref="P13"/>
    </sheetView>
  </sheetViews>
  <sheetFormatPr defaultRowHeight="15"/>
  <cols>
    <col min="1" max="1" width="5.85546875" customWidth="1"/>
    <col min="2" max="2" width="9.85546875" customWidth="1"/>
    <col min="3" max="3" width="12.28515625" customWidth="1"/>
    <col min="4" max="4" width="6.28515625" customWidth="1"/>
    <col min="5" max="5" width="7.7109375" customWidth="1"/>
    <col min="6" max="6" width="9.7109375" customWidth="1"/>
    <col min="7" max="7" width="13" customWidth="1"/>
    <col min="8" max="8" width="10.140625" customWidth="1"/>
    <col min="9" max="9" width="7.5703125" customWidth="1"/>
    <col min="10" max="10" width="12.140625" style="30" customWidth="1"/>
    <col min="11" max="11" width="12" style="48" customWidth="1"/>
    <col min="12" max="12" width="3.85546875" style="48" customWidth="1"/>
  </cols>
  <sheetData>
    <row r="1" spans="1:12" ht="24.75" customHeight="1">
      <c r="J1" s="132" t="s">
        <v>139</v>
      </c>
      <c r="K1" s="132"/>
      <c r="L1"/>
    </row>
    <row r="2" spans="1:12" ht="18.75">
      <c r="A2" s="84" t="s">
        <v>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18.75">
      <c r="A3" s="84" t="s">
        <v>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2" ht="18.75">
      <c r="A4" s="1"/>
      <c r="B4" s="2"/>
      <c r="C4" s="4" t="s">
        <v>2</v>
      </c>
      <c r="D4" s="37">
        <v>123</v>
      </c>
      <c r="E4" s="84" t="s">
        <v>72</v>
      </c>
      <c r="F4" s="84"/>
      <c r="G4" s="84"/>
      <c r="H4" s="84"/>
      <c r="I4" s="37">
        <v>2014</v>
      </c>
      <c r="J4" s="2" t="s">
        <v>22</v>
      </c>
    </row>
    <row r="6" spans="1:12" ht="15.75">
      <c r="A6" s="3" t="s">
        <v>85</v>
      </c>
      <c r="B6" s="45">
        <f>I4</f>
        <v>2014</v>
      </c>
      <c r="C6" t="s">
        <v>26</v>
      </c>
      <c r="D6" s="59" t="s">
        <v>123</v>
      </c>
      <c r="E6" s="47">
        <v>935.5</v>
      </c>
      <c r="F6" t="s">
        <v>61</v>
      </c>
    </row>
    <row r="7" spans="1:12" ht="15.75">
      <c r="A7" s="85">
        <v>697520.71</v>
      </c>
      <c r="B7" s="85"/>
      <c r="C7" s="5" t="s">
        <v>3</v>
      </c>
      <c r="G7" s="38">
        <f>A7-J8</f>
        <v>504269.22</v>
      </c>
      <c r="H7" s="59" t="s">
        <v>124</v>
      </c>
      <c r="I7" s="7">
        <f>(G7/A7)*100</f>
        <v>72.294515814448005</v>
      </c>
      <c r="J7" s="61" t="s">
        <v>4</v>
      </c>
    </row>
    <row r="8" spans="1:12">
      <c r="A8" t="s">
        <v>71</v>
      </c>
      <c r="J8" s="46">
        <v>193251.49</v>
      </c>
      <c r="K8" s="48" t="s">
        <v>5</v>
      </c>
    </row>
    <row r="9" spans="1:12">
      <c r="A9" t="s">
        <v>70</v>
      </c>
    </row>
    <row r="10" spans="1:12">
      <c r="A10" t="s">
        <v>125</v>
      </c>
      <c r="B10" s="18">
        <v>34263.800000000003</v>
      </c>
      <c r="C10" t="s">
        <v>10</v>
      </c>
      <c r="E10" s="23" t="s">
        <v>127</v>
      </c>
      <c r="F10" s="18">
        <v>53434.879999999997</v>
      </c>
      <c r="G10" t="s">
        <v>10</v>
      </c>
      <c r="I10" s="23" t="s">
        <v>84</v>
      </c>
      <c r="J10" s="133">
        <v>12299.94</v>
      </c>
      <c r="K10" s="48" t="s">
        <v>10</v>
      </c>
    </row>
    <row r="11" spans="1:12">
      <c r="A11" t="s">
        <v>126</v>
      </c>
      <c r="B11" s="18">
        <v>26469.85</v>
      </c>
      <c r="C11" t="s">
        <v>10</v>
      </c>
      <c r="E11" s="23" t="s">
        <v>83</v>
      </c>
      <c r="F11" s="18">
        <v>12563.4</v>
      </c>
      <c r="G11" t="s">
        <v>10</v>
      </c>
      <c r="I11" s="23"/>
      <c r="J11" s="133"/>
    </row>
    <row r="12" spans="1:12">
      <c r="B12" s="18"/>
      <c r="E12" s="43"/>
      <c r="F12" s="18"/>
      <c r="I12" s="43"/>
      <c r="J12" s="133"/>
    </row>
    <row r="13" spans="1:12" ht="15.75">
      <c r="A13" t="s">
        <v>28</v>
      </c>
      <c r="J13" s="133">
        <f>G14+G15+G16+G17</f>
        <v>193251.49</v>
      </c>
      <c r="K13" s="49" t="s">
        <v>29</v>
      </c>
    </row>
    <row r="14" spans="1:12">
      <c r="A14" s="8" t="s">
        <v>6</v>
      </c>
      <c r="B14" t="s">
        <v>7</v>
      </c>
      <c r="G14" s="6">
        <f>(J8*43.5/100)</f>
        <v>84064.398149999994</v>
      </c>
      <c r="H14" t="s">
        <v>10</v>
      </c>
    </row>
    <row r="15" spans="1:12">
      <c r="A15" s="8" t="s">
        <v>6</v>
      </c>
      <c r="B15" t="s">
        <v>8</v>
      </c>
      <c r="G15" s="6">
        <f>(J8*36.6/100)</f>
        <v>70730.045339999997</v>
      </c>
      <c r="H15" t="s">
        <v>10</v>
      </c>
    </row>
    <row r="16" spans="1:12">
      <c r="A16" s="8" t="s">
        <v>6</v>
      </c>
      <c r="B16" t="s">
        <v>9</v>
      </c>
      <c r="G16" s="6">
        <f>(J8*12.5/100)</f>
        <v>24156.436249999999</v>
      </c>
      <c r="H16" t="s">
        <v>10</v>
      </c>
      <c r="K16" s="50"/>
    </row>
    <row r="17" spans="1:12">
      <c r="A17" s="8" t="s">
        <v>6</v>
      </c>
      <c r="B17" t="s">
        <v>14</v>
      </c>
      <c r="G17" s="6">
        <f>(J8*7.4/100)</f>
        <v>14300.610260000001</v>
      </c>
      <c r="H17" t="s">
        <v>10</v>
      </c>
    </row>
    <row r="18" spans="1:12">
      <c r="G18" s="19"/>
    </row>
    <row r="19" spans="1:12">
      <c r="A19" s="9" t="s">
        <v>11</v>
      </c>
      <c r="G19" s="6">
        <f>E6*5.45*12</f>
        <v>61181.700000000004</v>
      </c>
      <c r="H19" t="s">
        <v>12</v>
      </c>
    </row>
    <row r="20" spans="1:12" ht="15.75" thickBot="1">
      <c r="A20" s="88">
        <f>G19*I7/100</f>
        <v>44231.01378204814</v>
      </c>
      <c r="B20" s="88"/>
      <c r="C20" t="s">
        <v>67</v>
      </c>
    </row>
    <row r="21" spans="1:12">
      <c r="A21" s="10" t="s">
        <v>2</v>
      </c>
      <c r="B21" s="89" t="s">
        <v>20</v>
      </c>
      <c r="C21" s="91"/>
      <c r="D21" s="91"/>
      <c r="E21" s="91"/>
      <c r="F21" s="91"/>
      <c r="G21" s="91"/>
      <c r="H21" s="90"/>
      <c r="I21" s="10" t="s">
        <v>18</v>
      </c>
      <c r="J21" s="134" t="s">
        <v>17</v>
      </c>
      <c r="K21" s="130" t="s">
        <v>15</v>
      </c>
      <c r="L21" s="131"/>
    </row>
    <row r="22" spans="1:12" ht="15.75" thickBot="1">
      <c r="A22" s="11" t="s">
        <v>13</v>
      </c>
      <c r="B22" s="81"/>
      <c r="C22" s="82"/>
      <c r="D22" s="82"/>
      <c r="E22" s="82"/>
      <c r="F22" s="82"/>
      <c r="G22" s="82"/>
      <c r="H22" s="83"/>
      <c r="I22" s="11" t="s">
        <v>19</v>
      </c>
      <c r="J22" s="135"/>
      <c r="K22" s="119" t="s">
        <v>16</v>
      </c>
      <c r="L22" s="120"/>
    </row>
    <row r="23" spans="1:12" ht="15.75" thickBot="1">
      <c r="A23" s="54"/>
      <c r="B23" s="121" t="s">
        <v>101</v>
      </c>
      <c r="C23" s="122"/>
      <c r="D23" s="122"/>
      <c r="E23" s="122"/>
      <c r="F23" s="122"/>
      <c r="G23" s="122"/>
      <c r="H23" s="123"/>
      <c r="I23" s="54"/>
      <c r="J23" s="136"/>
      <c r="K23" s="124">
        <v>1596.67</v>
      </c>
      <c r="L23" s="125"/>
    </row>
    <row r="24" spans="1:12">
      <c r="A24" s="28">
        <v>1</v>
      </c>
      <c r="B24" s="105" t="s">
        <v>104</v>
      </c>
      <c r="C24" s="92"/>
      <c r="D24" s="92"/>
      <c r="E24" s="92"/>
      <c r="F24" s="92"/>
      <c r="G24" s="92"/>
      <c r="H24" s="92"/>
      <c r="I24" s="35" t="s">
        <v>87</v>
      </c>
      <c r="J24" s="137">
        <v>22</v>
      </c>
      <c r="K24" s="101">
        <f>103300*0.0339</f>
        <v>3501.87</v>
      </c>
      <c r="L24" s="102"/>
    </row>
    <row r="25" spans="1:12">
      <c r="A25" s="28">
        <v>2</v>
      </c>
      <c r="B25" s="105" t="s">
        <v>105</v>
      </c>
      <c r="C25" s="92"/>
      <c r="D25" s="92"/>
      <c r="E25" s="92"/>
      <c r="F25" s="92"/>
      <c r="G25" s="92"/>
      <c r="H25" s="92"/>
      <c r="I25" s="35" t="s">
        <v>87</v>
      </c>
      <c r="J25" s="137">
        <v>7</v>
      </c>
      <c r="K25" s="101">
        <f>22050*0.0255</f>
        <v>562.27499999999998</v>
      </c>
      <c r="L25" s="102"/>
    </row>
    <row r="26" spans="1:12">
      <c r="A26" s="28">
        <v>3</v>
      </c>
      <c r="B26" s="105" t="s">
        <v>102</v>
      </c>
      <c r="C26" s="92"/>
      <c r="D26" s="92"/>
      <c r="E26" s="92"/>
      <c r="F26" s="92"/>
      <c r="G26" s="92"/>
      <c r="H26" s="92"/>
      <c r="I26" s="35" t="s">
        <v>87</v>
      </c>
      <c r="J26" s="137">
        <v>22</v>
      </c>
      <c r="K26" s="101">
        <f>103300*0.032</f>
        <v>3305.6</v>
      </c>
      <c r="L26" s="102"/>
    </row>
    <row r="27" spans="1:12">
      <c r="A27" s="28">
        <f>1+A26</f>
        <v>4</v>
      </c>
      <c r="B27" t="s">
        <v>103</v>
      </c>
      <c r="C27" s="36"/>
      <c r="D27" s="36"/>
      <c r="E27" s="36"/>
      <c r="F27" s="36"/>
      <c r="G27" s="36"/>
      <c r="H27" s="36"/>
      <c r="I27" s="24" t="s">
        <v>80</v>
      </c>
      <c r="J27" s="32">
        <v>355.6</v>
      </c>
      <c r="K27" s="126">
        <v>1000</v>
      </c>
      <c r="L27" s="127"/>
    </row>
    <row r="28" spans="1:12">
      <c r="A28" s="28">
        <f t="shared" ref="A28:A43" si="0">1+A27</f>
        <v>5</v>
      </c>
      <c r="B28" s="73" t="s">
        <v>106</v>
      </c>
      <c r="C28" s="74"/>
      <c r="D28" s="74"/>
      <c r="E28" s="74"/>
      <c r="F28" s="74"/>
      <c r="G28" s="74"/>
      <c r="H28" s="75"/>
      <c r="I28" s="35" t="s">
        <v>73</v>
      </c>
      <c r="J28" s="137">
        <v>26</v>
      </c>
      <c r="K28" s="128">
        <f>346.67*0.0255</f>
        <v>8.8400850000000002</v>
      </c>
      <c r="L28" s="129"/>
    </row>
    <row r="29" spans="1:12">
      <c r="A29" s="28">
        <f t="shared" si="0"/>
        <v>6</v>
      </c>
      <c r="B29" s="73" t="s">
        <v>107</v>
      </c>
      <c r="C29" s="74"/>
      <c r="D29" s="74"/>
      <c r="E29" s="74"/>
      <c r="F29" s="74"/>
      <c r="G29" s="74"/>
      <c r="H29" s="75"/>
      <c r="I29" s="35" t="s">
        <v>73</v>
      </c>
      <c r="J29" s="137">
        <v>21</v>
      </c>
      <c r="K29" s="94">
        <f>1041.6*0.0255</f>
        <v>26.560799999999997</v>
      </c>
      <c r="L29" s="129"/>
    </row>
    <row r="30" spans="1:12">
      <c r="A30" s="28">
        <f t="shared" si="0"/>
        <v>7</v>
      </c>
      <c r="B30" s="115" t="s">
        <v>108</v>
      </c>
      <c r="C30" s="116"/>
      <c r="D30" s="116"/>
      <c r="E30" s="116"/>
      <c r="F30" s="116"/>
      <c r="G30" s="116"/>
      <c r="H30" s="117"/>
      <c r="I30" s="56" t="s">
        <v>73</v>
      </c>
      <c r="J30" s="137">
        <v>3</v>
      </c>
      <c r="K30" s="86">
        <v>54</v>
      </c>
      <c r="L30" s="87"/>
    </row>
    <row r="31" spans="1:12">
      <c r="A31" s="28">
        <f t="shared" si="0"/>
        <v>8</v>
      </c>
      <c r="B31" s="73" t="s">
        <v>109</v>
      </c>
      <c r="C31" s="74"/>
      <c r="D31" s="74"/>
      <c r="E31" s="74"/>
      <c r="F31" s="74"/>
      <c r="G31" s="74"/>
      <c r="H31" s="74"/>
      <c r="I31" s="24" t="s">
        <v>73</v>
      </c>
      <c r="J31" s="32">
        <v>2</v>
      </c>
      <c r="K31" s="101">
        <f>16.1+411.25+2800</f>
        <v>3227.35</v>
      </c>
      <c r="L31" s="102"/>
    </row>
    <row r="32" spans="1:12">
      <c r="A32" s="28">
        <f t="shared" si="0"/>
        <v>9</v>
      </c>
      <c r="B32" s="115" t="s">
        <v>111</v>
      </c>
      <c r="C32" s="92"/>
      <c r="D32" s="92"/>
      <c r="E32" s="92"/>
      <c r="F32" s="92"/>
      <c r="G32" s="92"/>
      <c r="H32" s="92"/>
      <c r="I32" s="13" t="s">
        <v>110</v>
      </c>
      <c r="J32" s="137">
        <v>1</v>
      </c>
      <c r="K32" s="97">
        <f>7154.4*0.0186</f>
        <v>133.07183999999998</v>
      </c>
      <c r="L32" s="98"/>
    </row>
    <row r="33" spans="1:12" ht="15" customHeight="1">
      <c r="A33" s="28">
        <f t="shared" si="0"/>
        <v>10</v>
      </c>
      <c r="B33" s="115" t="s">
        <v>112</v>
      </c>
      <c r="C33" s="116"/>
      <c r="D33" s="116"/>
      <c r="E33" s="116"/>
      <c r="F33" s="116"/>
      <c r="G33" s="116"/>
      <c r="H33" s="117"/>
      <c r="I33" s="13" t="s">
        <v>73</v>
      </c>
      <c r="J33" s="137">
        <v>6</v>
      </c>
      <c r="K33" s="97">
        <f>(2400+3000)*0.0186</f>
        <v>100.44</v>
      </c>
      <c r="L33" s="98"/>
    </row>
    <row r="34" spans="1:12" ht="15" customHeight="1">
      <c r="A34" s="28">
        <f t="shared" si="0"/>
        <v>11</v>
      </c>
      <c r="B34" s="105" t="s">
        <v>113</v>
      </c>
      <c r="C34" s="118"/>
      <c r="D34" s="118"/>
      <c r="E34" s="118"/>
      <c r="F34" s="118"/>
      <c r="G34" s="118"/>
      <c r="H34" s="93"/>
      <c r="I34" s="13" t="s">
        <v>73</v>
      </c>
      <c r="J34" s="30">
        <v>6</v>
      </c>
      <c r="K34" s="86">
        <f>2620+2500</f>
        <v>5120</v>
      </c>
      <c r="L34" s="87"/>
    </row>
    <row r="35" spans="1:12">
      <c r="A35" s="28">
        <f t="shared" si="0"/>
        <v>12</v>
      </c>
      <c r="B35" s="115" t="s">
        <v>114</v>
      </c>
      <c r="C35" s="116"/>
      <c r="D35" s="116"/>
      <c r="E35" s="116"/>
      <c r="F35" s="116"/>
      <c r="G35" s="116"/>
      <c r="H35" s="117"/>
      <c r="I35" s="13" t="s">
        <v>128</v>
      </c>
      <c r="J35" s="31" t="s">
        <v>128</v>
      </c>
      <c r="K35" s="97">
        <f>2000*0.0186</f>
        <v>37.199999999999996</v>
      </c>
      <c r="L35" s="98"/>
    </row>
    <row r="36" spans="1:12" ht="15" customHeight="1">
      <c r="A36" s="28">
        <f t="shared" si="0"/>
        <v>13</v>
      </c>
      <c r="B36" s="115" t="s">
        <v>115</v>
      </c>
      <c r="C36" s="116"/>
      <c r="D36" s="116"/>
      <c r="E36" s="116"/>
      <c r="F36" s="116"/>
      <c r="G36" s="116"/>
      <c r="H36" s="117"/>
      <c r="I36" s="13" t="s">
        <v>116</v>
      </c>
      <c r="J36" s="137">
        <v>252</v>
      </c>
      <c r="K36" s="97">
        <v>1000</v>
      </c>
      <c r="L36" s="98"/>
    </row>
    <row r="37" spans="1:12">
      <c r="A37" s="28">
        <f t="shared" si="0"/>
        <v>14</v>
      </c>
      <c r="B37" s="105" t="s">
        <v>117</v>
      </c>
      <c r="C37" s="92"/>
      <c r="D37" s="92"/>
      <c r="E37" s="92"/>
      <c r="F37" s="92"/>
      <c r="G37" s="92"/>
      <c r="H37" s="93"/>
      <c r="I37" s="13" t="s">
        <v>81</v>
      </c>
      <c r="J37" s="137">
        <v>47</v>
      </c>
      <c r="K37" s="97">
        <f>(8628+4000)*0.0186</f>
        <v>234.88079999999999</v>
      </c>
      <c r="L37" s="98"/>
    </row>
    <row r="38" spans="1:12">
      <c r="A38" s="28">
        <f t="shared" si="0"/>
        <v>15</v>
      </c>
      <c r="B38" s="115" t="s">
        <v>118</v>
      </c>
      <c r="C38" s="116"/>
      <c r="D38" s="116"/>
      <c r="E38" s="116"/>
      <c r="F38" s="116"/>
      <c r="G38" s="116"/>
      <c r="H38" s="117"/>
      <c r="I38" s="13" t="s">
        <v>73</v>
      </c>
      <c r="J38" s="137">
        <v>1</v>
      </c>
      <c r="K38" s="97">
        <f>17760.7*0.0186</f>
        <v>330.34902</v>
      </c>
      <c r="L38" s="98"/>
    </row>
    <row r="39" spans="1:12" ht="15" customHeight="1">
      <c r="A39" s="28">
        <f t="shared" si="0"/>
        <v>16</v>
      </c>
      <c r="B39" s="105" t="s">
        <v>119</v>
      </c>
      <c r="C39" s="92"/>
      <c r="D39" s="92"/>
      <c r="E39" s="92"/>
      <c r="F39" s="92"/>
      <c r="G39" s="92"/>
      <c r="H39" s="93"/>
      <c r="I39" s="30" t="s">
        <v>73</v>
      </c>
      <c r="J39" s="57">
        <v>2</v>
      </c>
      <c r="K39" s="113">
        <f>380*2*0.3335</f>
        <v>253.46</v>
      </c>
      <c r="L39" s="114"/>
    </row>
    <row r="40" spans="1:12">
      <c r="A40" s="28">
        <f t="shared" si="0"/>
        <v>17</v>
      </c>
      <c r="B40" s="103" t="s">
        <v>120</v>
      </c>
      <c r="C40" s="95"/>
      <c r="D40" s="95"/>
      <c r="E40" s="95"/>
      <c r="F40" s="95"/>
      <c r="G40" s="95"/>
      <c r="H40" s="96"/>
      <c r="I40" s="30" t="s">
        <v>73</v>
      </c>
      <c r="J40" s="57">
        <v>2</v>
      </c>
      <c r="K40" s="113">
        <f>250*2*0.3335</f>
        <v>166.75</v>
      </c>
      <c r="L40" s="114"/>
    </row>
    <row r="41" spans="1:12">
      <c r="A41" s="28">
        <f t="shared" si="0"/>
        <v>18</v>
      </c>
      <c r="B41" s="73" t="s">
        <v>122</v>
      </c>
      <c r="C41" s="74"/>
      <c r="D41" s="74"/>
      <c r="E41" s="74"/>
      <c r="F41" s="74"/>
      <c r="G41" s="74"/>
      <c r="H41" s="75"/>
      <c r="I41" s="13" t="s">
        <v>82</v>
      </c>
      <c r="J41" s="137">
        <v>12</v>
      </c>
      <c r="K41" s="99">
        <f>12*1800*0.3335</f>
        <v>7203.6</v>
      </c>
      <c r="L41" s="100"/>
    </row>
    <row r="42" spans="1:12">
      <c r="A42" s="28">
        <f t="shared" si="0"/>
        <v>19</v>
      </c>
      <c r="B42" s="73" t="s">
        <v>100</v>
      </c>
      <c r="C42" s="74"/>
      <c r="D42" s="74"/>
      <c r="E42" s="74"/>
      <c r="F42" s="74"/>
      <c r="G42" s="74"/>
      <c r="H42" s="75"/>
      <c r="I42" s="13" t="s">
        <v>82</v>
      </c>
      <c r="J42" s="137">
        <v>12</v>
      </c>
      <c r="K42" s="101">
        <v>2181.8000000000002</v>
      </c>
      <c r="L42" s="102"/>
    </row>
    <row r="43" spans="1:12">
      <c r="A43" s="28">
        <f t="shared" si="0"/>
        <v>20</v>
      </c>
      <c r="B43" s="73" t="s">
        <v>121</v>
      </c>
      <c r="C43" s="74"/>
      <c r="D43" s="74"/>
      <c r="E43" s="74"/>
      <c r="F43" s="74"/>
      <c r="G43" s="74"/>
      <c r="H43" s="75"/>
      <c r="I43" s="28" t="s">
        <v>73</v>
      </c>
      <c r="J43" s="138">
        <v>1</v>
      </c>
      <c r="K43" s="101">
        <f>19433*0.0186</f>
        <v>361.45379999999994</v>
      </c>
      <c r="L43" s="102"/>
    </row>
    <row r="44" spans="1:12">
      <c r="A44" s="13"/>
      <c r="B44" s="73" t="s">
        <v>130</v>
      </c>
      <c r="C44" s="74"/>
      <c r="D44" s="74"/>
      <c r="E44" s="74"/>
      <c r="F44" s="74"/>
      <c r="G44" s="74"/>
      <c r="H44" s="74"/>
      <c r="I44" s="13"/>
      <c r="J44" s="31"/>
      <c r="K44" s="107">
        <f>SUM(K24:L43)</f>
        <v>28809.501344999997</v>
      </c>
      <c r="L44" s="108"/>
    </row>
    <row r="45" spans="1:12">
      <c r="A45" s="13"/>
      <c r="B45" s="73" t="s">
        <v>138</v>
      </c>
      <c r="C45" s="74"/>
      <c r="D45" s="74"/>
      <c r="E45" s="74"/>
      <c r="F45" s="74"/>
      <c r="G45" s="74"/>
      <c r="H45" s="74"/>
      <c r="I45" s="13"/>
      <c r="J45" s="31"/>
      <c r="K45" s="97">
        <f>K44*0.14</f>
        <v>4033.3301882999999</v>
      </c>
      <c r="L45" s="98"/>
    </row>
    <row r="46" spans="1:12" ht="15.75" thickBot="1">
      <c r="A46" s="13"/>
      <c r="B46" t="s">
        <v>131</v>
      </c>
      <c r="I46" s="27"/>
      <c r="K46" s="109">
        <f>SUM(K44:L45)</f>
        <v>32842.831533299999</v>
      </c>
      <c r="L46" s="110"/>
    </row>
    <row r="47" spans="1:12" ht="16.5" thickBot="1">
      <c r="A47" s="12"/>
      <c r="B47" s="14" t="s">
        <v>132</v>
      </c>
      <c r="C47" s="15"/>
      <c r="D47" s="15"/>
      <c r="E47" s="15"/>
      <c r="F47" s="15"/>
      <c r="G47" s="15"/>
      <c r="H47" s="16"/>
      <c r="I47" s="12"/>
      <c r="J47" s="139"/>
      <c r="K47" s="111">
        <f>K46+K23</f>
        <v>34439.501533299997</v>
      </c>
      <c r="L47" s="112"/>
    </row>
    <row r="48" spans="1:12">
      <c r="A48" t="s">
        <v>21</v>
      </c>
    </row>
    <row r="49" spans="1:12">
      <c r="A49" t="s">
        <v>23</v>
      </c>
      <c r="D49" s="45">
        <f>I4</f>
        <v>2014</v>
      </c>
      <c r="E49" t="s">
        <v>24</v>
      </c>
      <c r="G49" s="17">
        <f>K47-G19</f>
        <v>-26742.198466700007</v>
      </c>
      <c r="H49" t="s">
        <v>25</v>
      </c>
    </row>
    <row r="50" spans="1:12" ht="15.75" thickBot="1">
      <c r="A50" t="s">
        <v>86</v>
      </c>
      <c r="B50" s="45">
        <f>I4</f>
        <v>2014</v>
      </c>
      <c r="C50" t="s">
        <v>27</v>
      </c>
    </row>
    <row r="51" spans="1:12">
      <c r="A51" s="40" t="s">
        <v>2</v>
      </c>
      <c r="B51" s="70" t="s">
        <v>36</v>
      </c>
      <c r="C51" s="71"/>
      <c r="D51" s="71"/>
      <c r="E51" s="71"/>
      <c r="F51" s="70" t="s">
        <v>37</v>
      </c>
      <c r="G51" s="71"/>
      <c r="H51" s="72"/>
      <c r="I51" s="70" t="s">
        <v>38</v>
      </c>
      <c r="J51" s="71"/>
      <c r="K51" s="71"/>
      <c r="L51" s="72"/>
    </row>
    <row r="52" spans="1:12" ht="15.75" thickBot="1">
      <c r="A52" s="41"/>
      <c r="B52" s="67"/>
      <c r="C52" s="68"/>
      <c r="D52" s="68"/>
      <c r="E52" s="68"/>
      <c r="F52" s="67"/>
      <c r="G52" s="68"/>
      <c r="H52" s="69"/>
      <c r="I52" s="67" t="s">
        <v>74</v>
      </c>
      <c r="J52" s="68"/>
      <c r="K52" s="68"/>
      <c r="L52" s="69"/>
    </row>
    <row r="53" spans="1:12">
      <c r="A53" s="55" t="s">
        <v>30</v>
      </c>
      <c r="B53" s="76" t="s">
        <v>39</v>
      </c>
      <c r="C53" s="76"/>
      <c r="D53" s="76"/>
      <c r="E53" s="77"/>
      <c r="F53" s="78" t="s">
        <v>89</v>
      </c>
      <c r="G53" s="79"/>
      <c r="H53" s="80"/>
      <c r="I53" s="78" t="s">
        <v>91</v>
      </c>
      <c r="J53" s="79"/>
      <c r="K53" s="79"/>
      <c r="L53" s="80"/>
    </row>
    <row r="54" spans="1:12">
      <c r="A54" s="24" t="s">
        <v>31</v>
      </c>
      <c r="B54" s="74" t="s">
        <v>40</v>
      </c>
      <c r="C54" s="74"/>
      <c r="D54" s="74"/>
      <c r="E54" s="75"/>
      <c r="F54" s="64" t="s">
        <v>90</v>
      </c>
      <c r="G54" s="65"/>
      <c r="H54" s="66"/>
      <c r="I54" s="64" t="s">
        <v>45</v>
      </c>
      <c r="J54" s="65"/>
      <c r="K54" s="65"/>
      <c r="L54" s="66"/>
    </row>
    <row r="55" spans="1:12">
      <c r="A55" s="24" t="s">
        <v>32</v>
      </c>
      <c r="B55" s="74" t="s">
        <v>41</v>
      </c>
      <c r="C55" s="74"/>
      <c r="D55" s="74"/>
      <c r="E55" s="75"/>
      <c r="F55" s="64" t="s">
        <v>92</v>
      </c>
      <c r="G55" s="65"/>
      <c r="H55" s="66"/>
      <c r="I55" s="64" t="s">
        <v>93</v>
      </c>
      <c r="J55" s="65"/>
      <c r="K55" s="65"/>
      <c r="L55" s="66"/>
    </row>
    <row r="56" spans="1:12">
      <c r="A56" s="24" t="s">
        <v>33</v>
      </c>
      <c r="B56" s="74" t="s">
        <v>42</v>
      </c>
      <c r="C56" s="74"/>
      <c r="D56" s="74"/>
      <c r="E56" s="75"/>
      <c r="F56" s="64" t="s">
        <v>94</v>
      </c>
      <c r="G56" s="65"/>
      <c r="H56" s="66"/>
      <c r="I56" s="64" t="s">
        <v>95</v>
      </c>
      <c r="J56" s="65"/>
      <c r="K56" s="65"/>
      <c r="L56" s="66"/>
    </row>
    <row r="57" spans="1:12">
      <c r="A57" s="24" t="s">
        <v>34</v>
      </c>
      <c r="B57" s="74" t="s">
        <v>43</v>
      </c>
      <c r="C57" s="74"/>
      <c r="D57" s="74"/>
      <c r="E57" s="75"/>
      <c r="F57" s="64" t="s">
        <v>96</v>
      </c>
      <c r="G57" s="65"/>
      <c r="H57" s="66"/>
      <c r="I57" s="64" t="s">
        <v>97</v>
      </c>
      <c r="J57" s="65"/>
      <c r="K57" s="65"/>
      <c r="L57" s="66"/>
    </row>
    <row r="58" spans="1:12" ht="15.75" thickBot="1">
      <c r="A58" s="34" t="s">
        <v>35</v>
      </c>
      <c r="B58" s="62" t="s">
        <v>44</v>
      </c>
      <c r="C58" s="62"/>
      <c r="D58" s="62"/>
      <c r="E58" s="63"/>
      <c r="F58" s="81" t="s">
        <v>98</v>
      </c>
      <c r="G58" s="82"/>
      <c r="H58" s="83"/>
      <c r="I58" s="81" t="s">
        <v>99</v>
      </c>
      <c r="J58" s="82"/>
      <c r="K58" s="82"/>
      <c r="L58" s="83"/>
    </row>
    <row r="60" spans="1:12">
      <c r="A60" s="20" t="s">
        <v>48</v>
      </c>
      <c r="B60" s="45">
        <f>I4+1</f>
        <v>2015</v>
      </c>
      <c r="C60" t="s">
        <v>49</v>
      </c>
    </row>
    <row r="61" spans="1:12">
      <c r="A61" s="58" t="s">
        <v>129</v>
      </c>
    </row>
    <row r="62" spans="1:12">
      <c r="A62" s="42" t="s">
        <v>46</v>
      </c>
      <c r="F62" s="7">
        <f>H83</f>
        <v>4.076055721833244</v>
      </c>
      <c r="G62" t="s">
        <v>47</v>
      </c>
    </row>
    <row r="63" spans="1:12">
      <c r="A63" s="42" t="s">
        <v>75</v>
      </c>
    </row>
    <row r="64" spans="1:12">
      <c r="A64" s="42" t="s">
        <v>76</v>
      </c>
    </row>
    <row r="65" spans="1:12">
      <c r="A65" s="42" t="s">
        <v>77</v>
      </c>
    </row>
    <row r="66" spans="1:12">
      <c r="A66" s="42" t="s">
        <v>78</v>
      </c>
    </row>
    <row r="67" spans="1:12">
      <c r="A67" s="42" t="s">
        <v>79</v>
      </c>
    </row>
    <row r="68" spans="1:12">
      <c r="A68" s="44"/>
      <c r="B68" s="26"/>
      <c r="C68" s="26"/>
      <c r="D68" s="26"/>
      <c r="E68" s="26"/>
      <c r="F68" s="26"/>
      <c r="G68" s="26"/>
      <c r="H68" s="26"/>
      <c r="I68" s="26"/>
      <c r="J68" s="140"/>
      <c r="K68" s="51"/>
    </row>
    <row r="69" spans="1:12">
      <c r="A69" s="42" t="s">
        <v>50</v>
      </c>
      <c r="B69" s="45">
        <f>I4+1</f>
        <v>2015</v>
      </c>
      <c r="C69" t="s">
        <v>51</v>
      </c>
    </row>
    <row r="70" spans="1:12">
      <c r="A70" s="60" t="s">
        <v>137</v>
      </c>
      <c r="J70" s="29"/>
      <c r="K70"/>
      <c r="L70"/>
    </row>
    <row r="71" spans="1:12">
      <c r="A71" s="60" t="s">
        <v>52</v>
      </c>
      <c r="J71" s="33">
        <v>15000</v>
      </c>
      <c r="K71" t="s">
        <v>10</v>
      </c>
    </row>
    <row r="72" spans="1:12">
      <c r="A72" s="106" t="s">
        <v>69</v>
      </c>
      <c r="B72" s="106"/>
      <c r="C72" s="106"/>
      <c r="D72" s="106"/>
      <c r="E72" s="106"/>
      <c r="J72" s="33">
        <v>10000</v>
      </c>
      <c r="K72" t="s">
        <v>10</v>
      </c>
    </row>
    <row r="73" spans="1:12">
      <c r="A73" s="60" t="s">
        <v>53</v>
      </c>
      <c r="J73" s="33">
        <v>1500</v>
      </c>
      <c r="K73" t="s">
        <v>10</v>
      </c>
    </row>
    <row r="74" spans="1:12">
      <c r="A74" s="60" t="s">
        <v>68</v>
      </c>
      <c r="J74" s="33">
        <v>15000</v>
      </c>
      <c r="K74" t="s">
        <v>10</v>
      </c>
    </row>
    <row r="75" spans="1:12">
      <c r="A75" s="60" t="s">
        <v>54</v>
      </c>
      <c r="J75" s="33">
        <v>8000</v>
      </c>
      <c r="K75" t="s">
        <v>10</v>
      </c>
    </row>
    <row r="76" spans="1:12">
      <c r="A76" s="60" t="s">
        <v>55</v>
      </c>
      <c r="J76" s="33">
        <v>8000</v>
      </c>
      <c r="K76" t="s">
        <v>10</v>
      </c>
    </row>
    <row r="77" spans="1:12">
      <c r="A77" s="60" t="s">
        <v>133</v>
      </c>
      <c r="J77" s="33">
        <v>2000</v>
      </c>
      <c r="K77" t="s">
        <v>10</v>
      </c>
    </row>
    <row r="78" spans="1:12">
      <c r="A78" s="60" t="s">
        <v>134</v>
      </c>
      <c r="J78" s="33">
        <v>1000</v>
      </c>
      <c r="K78" t="s">
        <v>10</v>
      </c>
    </row>
    <row r="79" spans="1:12">
      <c r="A79" s="60" t="s">
        <v>135</v>
      </c>
      <c r="J79" s="33">
        <v>3000</v>
      </c>
      <c r="K79" t="s">
        <v>10</v>
      </c>
    </row>
    <row r="80" spans="1:12">
      <c r="A80" s="60" t="s">
        <v>136</v>
      </c>
      <c r="J80" s="33">
        <v>9000</v>
      </c>
      <c r="K80" t="s">
        <v>10</v>
      </c>
    </row>
    <row r="81" spans="1:12">
      <c r="A81" s="21" t="s">
        <v>56</v>
      </c>
      <c r="J81" s="141">
        <f>SUM(J71:J80)</f>
        <v>72500</v>
      </c>
      <c r="K81" s="52" t="s">
        <v>57</v>
      </c>
    </row>
    <row r="82" spans="1:12">
      <c r="A82" s="42" t="s">
        <v>58</v>
      </c>
      <c r="H82" s="45">
        <f>I4</f>
        <v>2014</v>
      </c>
      <c r="I82" t="s">
        <v>66</v>
      </c>
      <c r="K82" s="39">
        <f>G49</f>
        <v>-26742.198466700007</v>
      </c>
    </row>
    <row r="83" spans="1:12">
      <c r="A83" s="42" t="s">
        <v>59</v>
      </c>
      <c r="C83" s="17">
        <f>J81+K82</f>
        <v>45757.801533299993</v>
      </c>
      <c r="D83" s="45" t="s">
        <v>60</v>
      </c>
      <c r="E83" s="22">
        <f>I4+1</f>
        <v>2015</v>
      </c>
      <c r="F83" t="s">
        <v>62</v>
      </c>
      <c r="H83" s="7">
        <f>C83/(E6*12)</f>
        <v>4.076055721833244</v>
      </c>
      <c r="I83" t="s">
        <v>63</v>
      </c>
    </row>
    <row r="85" spans="1:12">
      <c r="B85" t="s">
        <v>64</v>
      </c>
    </row>
    <row r="86" spans="1:12">
      <c r="B86" t="s">
        <v>37</v>
      </c>
      <c r="I86" t="s">
        <v>65</v>
      </c>
    </row>
    <row r="87" spans="1:12">
      <c r="K87" s="53" t="s">
        <v>88</v>
      </c>
    </row>
    <row r="88" spans="1:12">
      <c r="A88" s="104"/>
      <c r="B88" s="104"/>
      <c r="C88" s="104"/>
      <c r="D88" s="104"/>
      <c r="E88" s="104"/>
      <c r="F88" s="104"/>
      <c r="G88" s="104"/>
      <c r="H88" s="104"/>
      <c r="I88" s="104"/>
      <c r="J88" s="104"/>
      <c r="K88" s="104"/>
    </row>
    <row r="96" spans="1:12">
      <c r="L96" s="25"/>
    </row>
  </sheetData>
  <mergeCells count="83">
    <mergeCell ref="J1:K1"/>
    <mergeCell ref="K25:L25"/>
    <mergeCell ref="A2:L2"/>
    <mergeCell ref="A3:L3"/>
    <mergeCell ref="A7:B7"/>
    <mergeCell ref="A20:B20"/>
    <mergeCell ref="B21:H21"/>
    <mergeCell ref="K21:L21"/>
    <mergeCell ref="E4:H4"/>
    <mergeCell ref="B30:H30"/>
    <mergeCell ref="K30:L30"/>
    <mergeCell ref="B22:H22"/>
    <mergeCell ref="K22:L22"/>
    <mergeCell ref="B23:H23"/>
    <mergeCell ref="K23:L23"/>
    <mergeCell ref="B26:H26"/>
    <mergeCell ref="K26:L26"/>
    <mergeCell ref="K27:L27"/>
    <mergeCell ref="B28:H28"/>
    <mergeCell ref="K28:L28"/>
    <mergeCell ref="B29:H29"/>
    <mergeCell ref="K29:L29"/>
    <mergeCell ref="B24:H24"/>
    <mergeCell ref="K24:L24"/>
    <mergeCell ref="B25:H25"/>
    <mergeCell ref="K31:L31"/>
    <mergeCell ref="B32:H32"/>
    <mergeCell ref="K32:L32"/>
    <mergeCell ref="K33:L33"/>
    <mergeCell ref="B34:H34"/>
    <mergeCell ref="K34:L34"/>
    <mergeCell ref="B31:H31"/>
    <mergeCell ref="B33:H33"/>
    <mergeCell ref="B35:H35"/>
    <mergeCell ref="K35:L35"/>
    <mergeCell ref="B36:H36"/>
    <mergeCell ref="K36:L36"/>
    <mergeCell ref="B39:H39"/>
    <mergeCell ref="K39:L39"/>
    <mergeCell ref="B37:H37"/>
    <mergeCell ref="K37:L37"/>
    <mergeCell ref="B38:H38"/>
    <mergeCell ref="K38:L38"/>
    <mergeCell ref="B40:H40"/>
    <mergeCell ref="K40:L40"/>
    <mergeCell ref="B41:H41"/>
    <mergeCell ref="K41:L41"/>
    <mergeCell ref="B42:H42"/>
    <mergeCell ref="K42:L42"/>
    <mergeCell ref="B44:H44"/>
    <mergeCell ref="K44:L44"/>
    <mergeCell ref="I53:L53"/>
    <mergeCell ref="B45:H45"/>
    <mergeCell ref="K45:L45"/>
    <mergeCell ref="K46:L46"/>
    <mergeCell ref="K47:L47"/>
    <mergeCell ref="B51:E51"/>
    <mergeCell ref="F51:H51"/>
    <mergeCell ref="I51:L51"/>
    <mergeCell ref="A72:E72"/>
    <mergeCell ref="A88:K88"/>
    <mergeCell ref="B56:E56"/>
    <mergeCell ref="F56:H56"/>
    <mergeCell ref="I56:L56"/>
    <mergeCell ref="B57:E57"/>
    <mergeCell ref="F57:H57"/>
    <mergeCell ref="I57:L57"/>
    <mergeCell ref="B43:H43"/>
    <mergeCell ref="K43:L43"/>
    <mergeCell ref="B58:E58"/>
    <mergeCell ref="F58:H58"/>
    <mergeCell ref="I58:L58"/>
    <mergeCell ref="B54:E54"/>
    <mergeCell ref="F54:H54"/>
    <mergeCell ref="I54:L54"/>
    <mergeCell ref="B55:E55"/>
    <mergeCell ref="F55:H55"/>
    <mergeCell ref="I55:L55"/>
    <mergeCell ref="B52:E52"/>
    <mergeCell ref="F52:H52"/>
    <mergeCell ref="I52:L52"/>
    <mergeCell ref="B53:E53"/>
    <mergeCell ref="F53:H53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2015-03-27T12:49:53Z</dcterms:modified>
</cp:coreProperties>
</file>