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82" i="3"/>
  <c r="K44" l="1"/>
  <c r="G20"/>
  <c r="K42"/>
  <c r="K40" l="1"/>
  <c r="K39"/>
  <c r="K38"/>
  <c r="K37"/>
  <c r="K34"/>
  <c r="K33"/>
  <c r="K32"/>
  <c r="K31" l="1"/>
  <c r="K30" l="1"/>
  <c r="K29" l="1"/>
  <c r="K28"/>
  <c r="K26" l="1"/>
  <c r="K25"/>
  <c r="K45" l="1"/>
  <c r="K46" l="1"/>
  <c r="K47" s="1"/>
  <c r="E84" l="1"/>
  <c r="H83"/>
  <c r="B70"/>
  <c r="B61"/>
  <c r="B51"/>
  <c r="D50"/>
  <c r="G18"/>
  <c r="G17"/>
  <c r="G16"/>
  <c r="G15"/>
  <c r="G7"/>
  <c r="I7" s="1"/>
  <c r="A21" s="1"/>
  <c r="B6"/>
  <c r="J14" l="1"/>
  <c r="K48" l="1"/>
  <c r="G50" s="1"/>
  <c r="K83" l="1"/>
  <c r="C84" s="1"/>
  <c r="H84" s="1"/>
  <c r="F63" s="1"/>
</calcChain>
</file>

<file path=xl/sharedStrings.xml><?xml version="1.0" encoding="utf-8"?>
<sst xmlns="http://schemas.openxmlformats.org/spreadsheetml/2006/main" count="178" uniqueCount="141">
  <si>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</si>
  <si>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</si>
  <si>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</si>
  <si>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</si>
  <si>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</si>
  <si>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</si>
  <si>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</si>
  <si>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</si>
  <si>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</si>
  <si>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</si>
  <si>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</si>
  <si>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</si>
  <si>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</si>
  <si>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</si>
  <si>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</si>
  <si>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</si>
  <si>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</si>
  <si>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</si>
  <si>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</si>
  <si>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</si>
  <si>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</si>
  <si>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</si>
  <si>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</si>
  <si>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</si>
  <si>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</si>
  <si>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</si>
  <si>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</si>
  <si>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</si>
  <si>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</si>
  <si>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</si>
  <si>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</si>
  <si>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</si>
  <si>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</si>
  <si>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</si>
  <si>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</si>
  <si>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</si>
  <si>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</si>
  <si>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</si>
  <si>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</si>
  <si>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</si>
  <si>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</si>
  <si>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</si>
  <si>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</si>
  <si>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</si>
  <si>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</si>
  <si>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</si>
  <si>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</si>
  <si>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</si>
  <si>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</si>
  <si>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</si>
  <si>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</si>
  <si>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</si>
  <si>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</si>
  <si>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</si>
  <si>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</si>
  <si>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</si>
  <si>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</si>
  <si>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</si>
  <si>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</si>
  <si>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</si>
  <si>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</si>
  <si>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</si>
  <si>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</si>
  <si>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</si>
  <si>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</si>
  <si>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</si>
  <si>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</si>
  <si>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</si>
  <si>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</si>
  <si>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</si>
  <si>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</si>
  <si>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</si>
  <si>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</si>
  <si>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</si>
  <si>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>шт.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</si>
  <si>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</si>
  <si>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1. В </t>
  </si>
  <si>
    <t>5.  В</t>
  </si>
  <si>
    <t>мес.</t>
  </si>
  <si>
    <t xml:space="preserve">кв.1 -              </t>
  </si>
  <si>
    <t xml:space="preserve">кв.8 -              </t>
  </si>
  <si>
    <t xml:space="preserve">кв.10 -                  </t>
  </si>
  <si>
    <r>
      <rPr>
        <sz val="11"/>
        <color theme="1"/>
        <rFont val="Calibri"/>
        <family val="2"/>
        <charset val="204"/>
        <scheme val="minor"/>
      </rPr>
      <t>кв. 15 -</t>
    </r>
  </si>
  <si>
    <r>
      <t>11,20 руб./м</t>
    </r>
    <r>
      <rPr>
        <sz val="11"/>
        <color theme="1"/>
        <rFont val="Calibri"/>
        <family val="2"/>
        <charset val="204"/>
      </rPr>
      <t>²</t>
    </r>
  </si>
  <si>
    <r>
      <t>5,45 руб./м</t>
    </r>
    <r>
      <rPr>
        <sz val="11"/>
        <color theme="1"/>
        <rFont val="Calibri"/>
        <family val="2"/>
        <charset val="204"/>
      </rPr>
      <t>²</t>
    </r>
  </si>
  <si>
    <t>6. В</t>
  </si>
  <si>
    <t>16,7 руб./м²</t>
  </si>
  <si>
    <t xml:space="preserve">   Что  с  учетом  перерасхода (+)   или   экономии (-)  средств    в </t>
  </si>
  <si>
    <t xml:space="preserve">микрорайон     Березовый       за </t>
  </si>
  <si>
    <t>( ОАО "Северное управление")</t>
  </si>
  <si>
    <t>м/час</t>
  </si>
  <si>
    <t>0,027 Гкал/м</t>
  </si>
  <si>
    <t>301,44 руб./чел.</t>
  </si>
  <si>
    <t>74,71 руб./чел.</t>
  </si>
  <si>
    <t>116,82 руб./чел.</t>
  </si>
  <si>
    <t>0,019 Гкал/м</t>
  </si>
  <si>
    <t>268,18 руб./чел.</t>
  </si>
  <si>
    <t>59,10 руб./чел.</t>
  </si>
  <si>
    <t>96,43руб./чел.</t>
  </si>
  <si>
    <t xml:space="preserve"> ежемесячно равными долями, исходя из объемов потребления в 2013 году, с последующим перерасчетом в декабре 2014 г.,</t>
  </si>
  <si>
    <t>Бер.(I)</t>
  </si>
  <si>
    <t>Перерасход (+) или экономия (-) средств в 2013 году.</t>
  </si>
  <si>
    <t>Генеральная уборка подъездов в апреле</t>
  </si>
  <si>
    <t xml:space="preserve">124     ( </t>
  </si>
  <si>
    <t>Уборка и вывоз снега с придомовой территории в январе (3,39%)</t>
  </si>
  <si>
    <t>Уборка и вывоз снега с придомовой территории в марте (2,55%)</t>
  </si>
  <si>
    <t>Нанесение трафарета на мусорные баки (2,55%)</t>
  </si>
  <si>
    <t>Покраска мусорных баков (2,55%)</t>
  </si>
  <si>
    <t>компл.</t>
  </si>
  <si>
    <t>Благоустройство территории (посадка цветов) (8,71%).</t>
  </si>
  <si>
    <t>раб.</t>
  </si>
  <si>
    <t>Ремонт бытового помещения (1,86%)</t>
  </si>
  <si>
    <t>Замена трансформатора тока (по предписанию энергосбыта)(1,86%)</t>
  </si>
  <si>
    <t>Чистка КНС (канализационной насосной станции) (1,86%)</t>
  </si>
  <si>
    <t>Обработка бетонной поверхности от грибка.</t>
  </si>
  <si>
    <t>Генеральная уборка в октябре.</t>
  </si>
  <si>
    <t>м ²</t>
  </si>
  <si>
    <t>м</t>
  </si>
  <si>
    <t>Замена питающих кабелей на электродвигатели насосов КНС (1,86%).</t>
  </si>
  <si>
    <t>Регистрация видеонаблюдения(1,86%).</t>
  </si>
  <si>
    <t>Замена манометров в ИТП (33,33%)</t>
  </si>
  <si>
    <t>Замена термометров в ИТП (33,33%)</t>
  </si>
  <si>
    <t>Всего в 2014году:</t>
  </si>
  <si>
    <t>ИТОГО за 2014год:</t>
  </si>
  <si>
    <t>ИТОГО на 31.12.2014г:</t>
  </si>
  <si>
    <t>Установка новогодней елки (1,86 %)</t>
  </si>
  <si>
    <t>Замена светильников ЛПО 2*18 в подъезде.</t>
  </si>
  <si>
    <t>Техн. обслуживание охранной сигнализации (33,33%).</t>
  </si>
  <si>
    <t>рублей (</t>
  </si>
  <si>
    <t xml:space="preserve">кв. 18 - </t>
  </si>
  <si>
    <t xml:space="preserve">кв. 23 - </t>
  </si>
  <si>
    <t xml:space="preserve"> - содержание общего имущества -  11,22 рубля с кв.метра общей площади в месяц;</t>
  </si>
  <si>
    <t xml:space="preserve">  -  генеральная уборка подъезда</t>
  </si>
  <si>
    <t xml:space="preserve">  -  установка новогодней елки</t>
  </si>
  <si>
    <t xml:space="preserve">  - тех. обслуживание системы видеонаблюдения</t>
  </si>
  <si>
    <t xml:space="preserve">  - обслуживание охранной сигнализации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</si>
  <si>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</si>
  <si>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>Накладные расходы (14%)</t>
  </si>
  <si>
    <t xml:space="preserve">Представлен на рассмотрение </t>
  </si>
  <si>
    <t>Монтаж досок объявления при входе и внутри подъезда.</t>
  </si>
  <si>
    <t>Замена общедомового прибора учета  электроэнергии.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</si>
</sst>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0" xfId="0" applyFill="1" applyBorder="1" applyAlignment="1">
      <alignment horizontal="center"/>
    </xf>
    <xf numFmtId="49" fontId="0" fillId="0" borderId="0" xfId="0" applyNumberFormat="1"/>
    <xf numFmtId="0" fontId="0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4" fontId="1" fillId="0" borderId="0" xfId="0" applyNumberFormat="1" applyFont="1" applyFill="1"/>
    <xf numFmtId="0" fontId="0" fillId="0" borderId="10" xfId="0" applyFont="1" applyBorder="1" applyAlignment="1">
      <alignment horizontal="center"/>
    </xf>
    <xf numFmtId="164" fontId="8" fillId="0" borderId="0" xfId="0" applyNumberFormat="1" applyFont="1" applyFill="1" applyAlignment="1">
      <alignment horizontal="center"/>
    </xf>
    <xf numFmtId="4" fontId="0" fillId="0" borderId="0" xfId="0" applyNumberFormat="1" applyFill="1"/>
    <xf numFmtId="0" fontId="0" fillId="0" borderId="2" xfId="0" applyBorder="1"/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4" fontId="0" fillId="0" borderId="0" xfId="0" applyNumberFormat="1" applyFont="1"/>
    <xf numFmtId="0" fontId="1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2" fillId="0" borderId="0" xfId="0" applyFont="1" applyFill="1" applyAlignment="1"/>
    <xf numFmtId="4" fontId="3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0" fillId="0" borderId="0" xfId="0" applyNumberFormat="1" applyFont="1" applyFill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0" fillId="0" borderId="1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3" xfId="0" applyFill="1" applyBorder="1"/>
    <xf numFmtId="49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zoomScale="80" zoomScaleNormal="80" workbookViewId="0">
      <pane xSplit="12" ySplit="1" topLeftCell="M2" activePane="bottomRight" state="frozen"/>
      <selection pane="topRight" activeCell="M1" sqref="M1"/>
      <selection pane="bottomLeft" activeCell="A2" sqref="A2"/>
      <selection pane="bottomRight" activeCell="O57" sqref="O57:O58"/>
    </sheetView>
  </sheetViews>
  <sheetFormatPr defaultRowHeight="15"/>
  <cols>
    <col min="1" max="1" width="6.85546875" customWidth="1"/>
    <col min="2" max="2" width="9.42578125" customWidth="1"/>
    <col min="3" max="3" width="11.28515625" customWidth="1"/>
    <col min="6" max="6" width="9.85546875" bestFit="1" customWidth="1"/>
    <col min="7" max="7" width="12.85546875" customWidth="1"/>
    <col min="10" max="10" width="12.28515625" style="31" bestFit="1" customWidth="1"/>
    <col min="11" max="11" width="11.85546875" customWidth="1"/>
    <col min="12" max="12" width="2.5703125" customWidth="1"/>
  </cols>
  <sheetData>
    <row r="1" spans="1:12" ht="24.75" customHeight="1">
      <c r="J1" s="149" t="s">
        <v>138</v>
      </c>
      <c r="K1" s="149"/>
    </row>
    <row r="2" spans="1:12" ht="18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18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8.75">
      <c r="A4" s="1"/>
      <c r="B4" s="2"/>
      <c r="C4" s="4" t="s">
        <v>2</v>
      </c>
      <c r="D4" s="54">
        <v>124</v>
      </c>
      <c r="E4" s="87" t="s">
        <v>88</v>
      </c>
      <c r="F4" s="87"/>
      <c r="G4" s="87"/>
      <c r="H4" s="87"/>
      <c r="I4" s="54">
        <v>2014</v>
      </c>
      <c r="J4" s="150" t="s">
        <v>22</v>
      </c>
    </row>
    <row r="6" spans="1:12" ht="15.75">
      <c r="A6" s="3" t="s">
        <v>76</v>
      </c>
      <c r="B6" s="56">
        <f>I4</f>
        <v>2014</v>
      </c>
      <c r="C6" t="s">
        <v>26</v>
      </c>
      <c r="D6" s="59" t="s">
        <v>103</v>
      </c>
      <c r="E6" s="51">
        <v>935.1</v>
      </c>
      <c r="F6" t="s">
        <v>59</v>
      </c>
    </row>
    <row r="7" spans="1:12" ht="15.75">
      <c r="A7" s="88">
        <v>698268.53</v>
      </c>
      <c r="B7" s="88"/>
      <c r="C7" s="5" t="s">
        <v>3</v>
      </c>
      <c r="G7" s="8">
        <f>A7-J8</f>
        <v>520515.46</v>
      </c>
      <c r="H7" s="48" t="s">
        <v>128</v>
      </c>
      <c r="I7" s="52">
        <f>(G7/A7)*100</f>
        <v>74.543737493081636</v>
      </c>
      <c r="J7" s="31" t="s">
        <v>4</v>
      </c>
    </row>
    <row r="8" spans="1:12" ht="15.75">
      <c r="A8" t="s">
        <v>73</v>
      </c>
      <c r="J8" s="151">
        <v>177753.07</v>
      </c>
      <c r="K8" t="s">
        <v>5</v>
      </c>
    </row>
    <row r="9" spans="1:12">
      <c r="A9" t="s">
        <v>72</v>
      </c>
    </row>
    <row r="10" spans="1:12">
      <c r="A10" t="s">
        <v>79</v>
      </c>
      <c r="B10" s="20">
        <v>42511.67</v>
      </c>
      <c r="C10" t="s">
        <v>10</v>
      </c>
      <c r="E10" s="30" t="s">
        <v>81</v>
      </c>
      <c r="F10" s="42">
        <v>13203.8</v>
      </c>
      <c r="G10" s="30" t="s">
        <v>10</v>
      </c>
      <c r="H10" s="30"/>
      <c r="I10" s="63" t="s">
        <v>129</v>
      </c>
      <c r="J10" s="152">
        <v>10810.06</v>
      </c>
      <c r="K10" t="s">
        <v>10</v>
      </c>
    </row>
    <row r="11" spans="1:12">
      <c r="A11" t="s">
        <v>80</v>
      </c>
      <c r="B11" s="20">
        <v>16301.47</v>
      </c>
      <c r="C11" t="s">
        <v>10</v>
      </c>
      <c r="E11" s="41" t="s">
        <v>82</v>
      </c>
      <c r="F11" s="42">
        <v>9593.83</v>
      </c>
      <c r="G11" s="30" t="s">
        <v>10</v>
      </c>
      <c r="H11" s="30"/>
      <c r="I11" s="63" t="s">
        <v>130</v>
      </c>
      <c r="J11" s="153">
        <v>32360</v>
      </c>
      <c r="K11" t="s">
        <v>10</v>
      </c>
    </row>
    <row r="12" spans="1:12">
      <c r="B12" s="20"/>
      <c r="F12" s="42"/>
      <c r="G12" s="30"/>
      <c r="H12" s="30"/>
      <c r="I12" s="41"/>
      <c r="J12" s="153"/>
    </row>
    <row r="13" spans="1:12">
      <c r="B13" s="20"/>
      <c r="E13" s="58"/>
      <c r="F13" s="20"/>
      <c r="I13" s="58"/>
      <c r="J13" s="36"/>
    </row>
    <row r="14" spans="1:12" ht="15.75">
      <c r="A14" t="s">
        <v>28</v>
      </c>
      <c r="J14" s="36">
        <f>G15+G16+G17+G18</f>
        <v>177753.07</v>
      </c>
      <c r="K14" s="22" t="s">
        <v>29</v>
      </c>
    </row>
    <row r="15" spans="1:12">
      <c r="A15" s="9" t="s">
        <v>6</v>
      </c>
      <c r="B15" t="s">
        <v>7</v>
      </c>
      <c r="G15" s="6">
        <f>(J8*43.5/100)</f>
        <v>77322.585449999999</v>
      </c>
      <c r="H15" t="s">
        <v>10</v>
      </c>
    </row>
    <row r="16" spans="1:12">
      <c r="A16" s="9" t="s">
        <v>6</v>
      </c>
      <c r="B16" t="s">
        <v>8</v>
      </c>
      <c r="G16" s="6">
        <f>(J8*36.6/100)</f>
        <v>65057.623620000006</v>
      </c>
      <c r="H16" t="s">
        <v>10</v>
      </c>
    </row>
    <row r="17" spans="1:12">
      <c r="A17" s="9" t="s">
        <v>6</v>
      </c>
      <c r="B17" t="s">
        <v>9</v>
      </c>
      <c r="G17" s="6">
        <f>(J8*12.5/100)</f>
        <v>22219.133750000001</v>
      </c>
      <c r="H17" t="s">
        <v>10</v>
      </c>
      <c r="K17" s="5"/>
      <c r="L17" s="13"/>
    </row>
    <row r="18" spans="1:12">
      <c r="A18" s="9" t="s">
        <v>6</v>
      </c>
      <c r="B18" t="s">
        <v>14</v>
      </c>
      <c r="G18" s="6">
        <f>(J8*7.4/100)</f>
        <v>13153.727180000002</v>
      </c>
      <c r="H18" t="s">
        <v>10</v>
      </c>
    </row>
    <row r="19" spans="1:12">
      <c r="G19" s="21"/>
    </row>
    <row r="20" spans="1:12">
      <c r="A20" s="10" t="s">
        <v>11</v>
      </c>
      <c r="G20" s="6">
        <f>E6*5.45*12</f>
        <v>61155.54</v>
      </c>
      <c r="H20" t="s">
        <v>12</v>
      </c>
    </row>
    <row r="21" spans="1:12" ht="15.75" thickBot="1">
      <c r="A21" s="89">
        <f>G20*I7/100</f>
        <v>45587.625200076538</v>
      </c>
      <c r="B21" s="89"/>
      <c r="C21" t="s">
        <v>65</v>
      </c>
    </row>
    <row r="22" spans="1:12">
      <c r="A22" s="11" t="s">
        <v>2</v>
      </c>
      <c r="B22" s="90" t="s">
        <v>20</v>
      </c>
      <c r="C22" s="94"/>
      <c r="D22" s="94"/>
      <c r="E22" s="94"/>
      <c r="F22" s="94"/>
      <c r="G22" s="94"/>
      <c r="H22" s="91"/>
      <c r="I22" s="11" t="s">
        <v>18</v>
      </c>
      <c r="J22" s="154" t="s">
        <v>17</v>
      </c>
      <c r="K22" s="90" t="s">
        <v>15</v>
      </c>
      <c r="L22" s="91"/>
    </row>
    <row r="23" spans="1:12" ht="15.75" thickBot="1">
      <c r="A23" s="12" t="s">
        <v>13</v>
      </c>
      <c r="B23" s="81"/>
      <c r="C23" s="82"/>
      <c r="D23" s="82"/>
      <c r="E23" s="82"/>
      <c r="F23" s="82"/>
      <c r="G23" s="82"/>
      <c r="H23" s="83"/>
      <c r="I23" s="12" t="s">
        <v>19</v>
      </c>
      <c r="J23" s="155"/>
      <c r="K23" s="92" t="s">
        <v>16</v>
      </c>
      <c r="L23" s="93"/>
    </row>
    <row r="24" spans="1:12" ht="15.75" thickBot="1">
      <c r="A24" s="49"/>
      <c r="B24" s="107" t="s">
        <v>101</v>
      </c>
      <c r="C24" s="108"/>
      <c r="D24" s="108"/>
      <c r="E24" s="108"/>
      <c r="F24" s="108"/>
      <c r="G24" s="108"/>
      <c r="H24" s="109"/>
      <c r="I24" s="50"/>
      <c r="J24" s="156"/>
      <c r="K24" s="110">
        <v>19655.39</v>
      </c>
      <c r="L24" s="111"/>
    </row>
    <row r="25" spans="1:12">
      <c r="A25" s="34">
        <v>1</v>
      </c>
      <c r="B25" s="67" t="s">
        <v>104</v>
      </c>
      <c r="C25" s="68"/>
      <c r="D25" s="68"/>
      <c r="E25" s="68"/>
      <c r="F25" s="68"/>
      <c r="G25" s="68"/>
      <c r="H25" s="68"/>
      <c r="I25" s="44" t="s">
        <v>90</v>
      </c>
      <c r="J25" s="38">
        <v>22</v>
      </c>
      <c r="K25" s="112">
        <f>103300*0.0339</f>
        <v>3501.87</v>
      </c>
      <c r="L25" s="113"/>
    </row>
    <row r="26" spans="1:12">
      <c r="A26" s="34">
        <v>2</v>
      </c>
      <c r="B26" s="67" t="s">
        <v>105</v>
      </c>
      <c r="C26" s="68"/>
      <c r="D26" s="68"/>
      <c r="E26" s="68"/>
      <c r="F26" s="68"/>
      <c r="G26" s="68"/>
      <c r="H26" s="68"/>
      <c r="I26" s="44" t="s">
        <v>90</v>
      </c>
      <c r="J26" s="38">
        <v>7</v>
      </c>
      <c r="K26" s="112">
        <f>22050*0.0255</f>
        <v>562.27499999999998</v>
      </c>
      <c r="L26" s="113"/>
    </row>
    <row r="27" spans="1:12">
      <c r="A27" s="34">
        <v>3</v>
      </c>
      <c r="B27" s="71" t="s">
        <v>102</v>
      </c>
      <c r="C27" s="114"/>
      <c r="D27" s="114"/>
      <c r="E27" s="114"/>
      <c r="F27" s="114"/>
      <c r="G27" s="114"/>
      <c r="H27" s="97"/>
      <c r="I27" s="40" t="s">
        <v>75</v>
      </c>
      <c r="J27" s="38">
        <v>355.6</v>
      </c>
      <c r="K27" s="112">
        <v>1000</v>
      </c>
      <c r="L27" s="113"/>
    </row>
    <row r="28" spans="1:12">
      <c r="A28" s="34">
        <v>4</v>
      </c>
      <c r="B28" s="71" t="s">
        <v>106</v>
      </c>
      <c r="C28" s="72"/>
      <c r="D28" s="72"/>
      <c r="E28" s="72"/>
      <c r="F28" s="72"/>
      <c r="G28" s="72"/>
      <c r="H28" s="97"/>
      <c r="I28" s="44" t="s">
        <v>74</v>
      </c>
      <c r="J28" s="38">
        <v>26</v>
      </c>
      <c r="K28" s="115">
        <f>346.67*0.0255</f>
        <v>8.8400850000000002</v>
      </c>
      <c r="L28" s="116"/>
    </row>
    <row r="29" spans="1:12">
      <c r="A29" s="34">
        <v>5</v>
      </c>
      <c r="B29" s="71" t="s">
        <v>107</v>
      </c>
      <c r="C29" s="72"/>
      <c r="D29" s="72"/>
      <c r="E29" s="72"/>
      <c r="F29" s="72"/>
      <c r="G29" s="72"/>
      <c r="H29" s="97"/>
      <c r="I29" s="44" t="s">
        <v>74</v>
      </c>
      <c r="J29" s="38">
        <v>21</v>
      </c>
      <c r="K29" s="74">
        <f>1041.6*0.0255</f>
        <v>26.560799999999997</v>
      </c>
      <c r="L29" s="116"/>
    </row>
    <row r="30" spans="1:12">
      <c r="A30" s="34">
        <v>6</v>
      </c>
      <c r="B30" s="95" t="s">
        <v>109</v>
      </c>
      <c r="C30" s="96"/>
      <c r="D30" s="96"/>
      <c r="E30" s="96"/>
      <c r="F30" s="96"/>
      <c r="G30" s="96"/>
      <c r="H30" s="106"/>
      <c r="I30" s="60" t="s">
        <v>108</v>
      </c>
      <c r="J30" s="157">
        <v>3</v>
      </c>
      <c r="K30" s="69">
        <f>(3537*3)*0.0871</f>
        <v>924.21809999999994</v>
      </c>
      <c r="L30" s="70"/>
    </row>
    <row r="31" spans="1:12">
      <c r="A31" s="34">
        <v>7</v>
      </c>
      <c r="B31" s="71" t="s">
        <v>139</v>
      </c>
      <c r="C31" s="72"/>
      <c r="D31" s="72"/>
      <c r="E31" s="72"/>
      <c r="F31" s="72"/>
      <c r="G31" s="72"/>
      <c r="H31" s="72"/>
      <c r="I31" s="28" t="s">
        <v>74</v>
      </c>
      <c r="J31" s="35">
        <v>2</v>
      </c>
      <c r="K31" s="112">
        <f>16.1+411.25+2800</f>
        <v>3227.35</v>
      </c>
      <c r="L31" s="113"/>
    </row>
    <row r="32" spans="1:12">
      <c r="A32" s="34">
        <v>8</v>
      </c>
      <c r="B32" s="129" t="s">
        <v>111</v>
      </c>
      <c r="C32" s="68"/>
      <c r="D32" s="68"/>
      <c r="E32" s="68"/>
      <c r="F32" s="68"/>
      <c r="G32" s="68"/>
      <c r="H32" s="68"/>
      <c r="I32" s="15" t="s">
        <v>110</v>
      </c>
      <c r="J32" s="38">
        <v>1</v>
      </c>
      <c r="K32" s="69">
        <f>7154.4*0.0186</f>
        <v>133.07183999999998</v>
      </c>
      <c r="L32" s="70"/>
    </row>
    <row r="33" spans="1:12">
      <c r="A33" s="34">
        <v>9</v>
      </c>
      <c r="B33" s="129" t="s">
        <v>112</v>
      </c>
      <c r="C33" s="130"/>
      <c r="D33" s="130"/>
      <c r="E33" s="130"/>
      <c r="F33" s="130"/>
      <c r="G33" s="130"/>
      <c r="H33" s="131"/>
      <c r="I33" s="15" t="s">
        <v>74</v>
      </c>
      <c r="J33" s="38">
        <v>6</v>
      </c>
      <c r="K33" s="69">
        <f>(2400+3000)*0.0186</f>
        <v>100.44</v>
      </c>
      <c r="L33" s="70"/>
    </row>
    <row r="34" spans="1:12">
      <c r="A34" s="34">
        <v>10</v>
      </c>
      <c r="B34" s="129" t="s">
        <v>113</v>
      </c>
      <c r="C34" s="130"/>
      <c r="D34" s="130"/>
      <c r="E34" s="130"/>
      <c r="F34" s="130"/>
      <c r="G34" s="130"/>
      <c r="H34" s="131"/>
      <c r="I34" s="15" t="s">
        <v>110</v>
      </c>
      <c r="J34" s="38">
        <v>1</v>
      </c>
      <c r="K34" s="69">
        <f>2000*0.0186</f>
        <v>37.199999999999996</v>
      </c>
      <c r="L34" s="70"/>
    </row>
    <row r="35" spans="1:12">
      <c r="A35" s="34">
        <v>11</v>
      </c>
      <c r="B35" s="71" t="s">
        <v>114</v>
      </c>
      <c r="C35" s="72"/>
      <c r="D35" s="72"/>
      <c r="E35" s="72"/>
      <c r="F35" s="72"/>
      <c r="G35" s="72"/>
      <c r="H35" s="97"/>
      <c r="I35" s="15" t="s">
        <v>110</v>
      </c>
      <c r="J35" s="158">
        <v>1</v>
      </c>
      <c r="K35" s="112">
        <v>85</v>
      </c>
      <c r="L35" s="113"/>
    </row>
    <row r="36" spans="1:12">
      <c r="A36" s="34">
        <v>12</v>
      </c>
      <c r="B36" s="129" t="s">
        <v>115</v>
      </c>
      <c r="C36" s="130"/>
      <c r="D36" s="130"/>
      <c r="E36" s="130"/>
      <c r="F36" s="130"/>
      <c r="G36" s="130"/>
      <c r="H36" s="131"/>
      <c r="I36" s="15" t="s">
        <v>116</v>
      </c>
      <c r="J36" s="38">
        <v>252</v>
      </c>
      <c r="K36" s="69">
        <v>1000</v>
      </c>
      <c r="L36" s="70"/>
    </row>
    <row r="37" spans="1:12" ht="15" customHeight="1">
      <c r="A37" s="34">
        <v>13</v>
      </c>
      <c r="B37" s="67" t="s">
        <v>118</v>
      </c>
      <c r="C37" s="68"/>
      <c r="D37" s="68"/>
      <c r="E37" s="68"/>
      <c r="F37" s="68"/>
      <c r="G37" s="68"/>
      <c r="H37" s="119"/>
      <c r="I37" s="15" t="s">
        <v>117</v>
      </c>
      <c r="J37" s="38">
        <v>47</v>
      </c>
      <c r="K37" s="69">
        <f>(8628+4000)*0.0186</f>
        <v>234.88079999999999</v>
      </c>
      <c r="L37" s="70"/>
    </row>
    <row r="38" spans="1:12">
      <c r="A38" s="34">
        <v>14</v>
      </c>
      <c r="B38" s="129" t="s">
        <v>119</v>
      </c>
      <c r="C38" s="130"/>
      <c r="D38" s="130"/>
      <c r="E38" s="130"/>
      <c r="F38" s="130"/>
      <c r="G38" s="130"/>
      <c r="H38" s="131"/>
      <c r="I38" s="15" t="s">
        <v>74</v>
      </c>
      <c r="J38" s="38">
        <v>1</v>
      </c>
      <c r="K38" s="69">
        <f>17760.7*0.0186</f>
        <v>330.34902</v>
      </c>
      <c r="L38" s="70"/>
    </row>
    <row r="39" spans="1:12">
      <c r="A39" s="34">
        <v>15</v>
      </c>
      <c r="B39" s="67" t="s">
        <v>120</v>
      </c>
      <c r="C39" s="68"/>
      <c r="D39" s="68"/>
      <c r="E39" s="68"/>
      <c r="F39" s="68"/>
      <c r="G39" s="68"/>
      <c r="H39" s="119"/>
      <c r="I39" s="32" t="s">
        <v>74</v>
      </c>
      <c r="J39" s="61">
        <v>2</v>
      </c>
      <c r="K39" s="132">
        <f>380*2*0.3333</f>
        <v>253.30799999999999</v>
      </c>
      <c r="L39" s="133"/>
    </row>
    <row r="40" spans="1:12">
      <c r="A40" s="34">
        <v>16</v>
      </c>
      <c r="B40" s="95" t="s">
        <v>121</v>
      </c>
      <c r="C40" s="96"/>
      <c r="D40" s="96"/>
      <c r="E40" s="96"/>
      <c r="F40" s="96"/>
      <c r="G40" s="96"/>
      <c r="H40" s="106"/>
      <c r="I40" s="32" t="s">
        <v>74</v>
      </c>
      <c r="J40" s="61">
        <v>2</v>
      </c>
      <c r="K40" s="132">
        <f>250*2*0.3333</f>
        <v>166.65</v>
      </c>
      <c r="L40" s="133"/>
    </row>
    <row r="41" spans="1:12">
      <c r="A41" s="34">
        <v>17</v>
      </c>
      <c r="B41" s="120" t="s">
        <v>140</v>
      </c>
      <c r="C41" s="121"/>
      <c r="D41" s="121"/>
      <c r="E41" s="121"/>
      <c r="F41" s="121"/>
      <c r="G41" s="121"/>
      <c r="H41" s="122"/>
      <c r="I41" s="28" t="s">
        <v>74</v>
      </c>
      <c r="J41" s="66">
        <v>1</v>
      </c>
      <c r="K41" s="117">
        <v>1640</v>
      </c>
      <c r="L41" s="118"/>
    </row>
    <row r="42" spans="1:12">
      <c r="A42" s="34">
        <v>18</v>
      </c>
      <c r="B42" s="71" t="s">
        <v>125</v>
      </c>
      <c r="C42" s="72"/>
      <c r="D42" s="72"/>
      <c r="E42" s="72"/>
      <c r="F42" s="72"/>
      <c r="G42" s="72"/>
      <c r="H42" s="97"/>
      <c r="I42" s="34" t="s">
        <v>74</v>
      </c>
      <c r="J42" s="158">
        <v>1</v>
      </c>
      <c r="K42" s="112">
        <f>19433*0.0186</f>
        <v>361.45379999999994</v>
      </c>
      <c r="L42" s="113"/>
    </row>
    <row r="43" spans="1:12">
      <c r="A43" s="34">
        <v>19</v>
      </c>
      <c r="B43" s="71" t="s">
        <v>126</v>
      </c>
      <c r="C43" s="72"/>
      <c r="D43" s="72"/>
      <c r="E43" s="72"/>
      <c r="F43" s="72"/>
      <c r="G43" s="72"/>
      <c r="H43" s="97"/>
      <c r="I43" s="15" t="s">
        <v>74</v>
      </c>
      <c r="J43" s="39">
        <v>6</v>
      </c>
      <c r="K43" s="115">
        <v>2716</v>
      </c>
      <c r="L43" s="116"/>
    </row>
    <row r="44" spans="1:12">
      <c r="A44" s="34">
        <v>20</v>
      </c>
      <c r="B44" s="71" t="s">
        <v>127</v>
      </c>
      <c r="C44" s="72"/>
      <c r="D44" s="72"/>
      <c r="E44" s="72"/>
      <c r="F44" s="72"/>
      <c r="G44" s="72"/>
      <c r="H44" s="97"/>
      <c r="I44" s="15" t="s">
        <v>78</v>
      </c>
      <c r="J44" s="66">
        <v>12</v>
      </c>
      <c r="K44" s="117">
        <f>12*1800*0.3333</f>
        <v>7199.28</v>
      </c>
      <c r="L44" s="118"/>
    </row>
    <row r="45" spans="1:12">
      <c r="A45" s="15"/>
      <c r="B45" s="71" t="s">
        <v>122</v>
      </c>
      <c r="C45" s="72"/>
      <c r="D45" s="72"/>
      <c r="E45" s="72"/>
      <c r="F45" s="72"/>
      <c r="G45" s="72"/>
      <c r="H45" s="72"/>
      <c r="I45" s="15"/>
      <c r="J45" s="66"/>
      <c r="K45" s="127">
        <f>SUM(K25:L43)</f>
        <v>16309.467445</v>
      </c>
      <c r="L45" s="128"/>
    </row>
    <row r="46" spans="1:12">
      <c r="A46" s="15"/>
      <c r="B46" s="71" t="s">
        <v>137</v>
      </c>
      <c r="C46" s="72"/>
      <c r="D46" s="72"/>
      <c r="E46" s="72"/>
      <c r="F46" s="72"/>
      <c r="G46" s="72"/>
      <c r="H46" s="72"/>
      <c r="I46" s="15"/>
      <c r="J46" s="66"/>
      <c r="K46" s="74">
        <f>K45*0.14</f>
        <v>2283.3254423000003</v>
      </c>
      <c r="L46" s="75"/>
    </row>
    <row r="47" spans="1:12" ht="15.75" thickBot="1">
      <c r="A47" s="15"/>
      <c r="B47" t="s">
        <v>123</v>
      </c>
      <c r="I47" s="37"/>
      <c r="K47" s="123">
        <f>SUM(K45:L46)</f>
        <v>18592.792887300002</v>
      </c>
      <c r="L47" s="124"/>
    </row>
    <row r="48" spans="1:12" ht="16.5" thickBot="1">
      <c r="A48" s="14"/>
      <c r="B48" s="16" t="s">
        <v>124</v>
      </c>
      <c r="C48" s="17"/>
      <c r="D48" s="17"/>
      <c r="E48" s="17"/>
      <c r="F48" s="17"/>
      <c r="G48" s="17"/>
      <c r="H48" s="18"/>
      <c r="I48" s="14"/>
      <c r="J48" s="159"/>
      <c r="K48" s="125">
        <f>K47+K24</f>
        <v>38248.182887300005</v>
      </c>
      <c r="L48" s="126"/>
    </row>
    <row r="49" spans="1:12">
      <c r="A49" t="s">
        <v>21</v>
      </c>
    </row>
    <row r="50" spans="1:12">
      <c r="A50" t="s">
        <v>23</v>
      </c>
      <c r="D50" s="56">
        <f>I4</f>
        <v>2014</v>
      </c>
      <c r="E50" t="s">
        <v>24</v>
      </c>
      <c r="G50" s="19">
        <f>K48-G20</f>
        <v>-22907.357112699996</v>
      </c>
      <c r="H50" t="s">
        <v>25</v>
      </c>
    </row>
    <row r="51" spans="1:12" ht="15.75" thickBot="1">
      <c r="A51" t="s">
        <v>77</v>
      </c>
      <c r="B51" s="56">
        <f>I4</f>
        <v>2014</v>
      </c>
      <c r="C51" t="s">
        <v>27</v>
      </c>
    </row>
    <row r="52" spans="1:12">
      <c r="A52" s="55" t="s">
        <v>2</v>
      </c>
      <c r="B52" s="98" t="s">
        <v>36</v>
      </c>
      <c r="C52" s="99"/>
      <c r="D52" s="99"/>
      <c r="E52" s="99"/>
      <c r="F52" s="98" t="s">
        <v>37</v>
      </c>
      <c r="G52" s="99"/>
      <c r="H52" s="100"/>
      <c r="I52" s="137" t="s">
        <v>38</v>
      </c>
      <c r="J52" s="138"/>
      <c r="K52" s="138"/>
      <c r="L52" s="139"/>
    </row>
    <row r="53" spans="1:12" ht="15.75" thickBot="1">
      <c r="A53" s="43"/>
      <c r="B53" s="78"/>
      <c r="C53" s="79"/>
      <c r="D53" s="79"/>
      <c r="E53" s="79"/>
      <c r="F53" s="78"/>
      <c r="G53" s="79"/>
      <c r="H53" s="80"/>
      <c r="I53" s="134" t="s">
        <v>89</v>
      </c>
      <c r="J53" s="135"/>
      <c r="K53" s="135"/>
      <c r="L53" s="136"/>
    </row>
    <row r="54" spans="1:12">
      <c r="A54" s="46" t="s">
        <v>30</v>
      </c>
      <c r="B54" s="101" t="s">
        <v>39</v>
      </c>
      <c r="C54" s="101"/>
      <c r="D54" s="101"/>
      <c r="E54" s="102"/>
      <c r="F54" s="103" t="s">
        <v>83</v>
      </c>
      <c r="G54" s="104"/>
      <c r="H54" s="105"/>
      <c r="I54" s="140" t="s">
        <v>86</v>
      </c>
      <c r="J54" s="141"/>
      <c r="K54" s="141"/>
      <c r="L54" s="142"/>
    </row>
    <row r="55" spans="1:12">
      <c r="A55" s="28" t="s">
        <v>31</v>
      </c>
      <c r="B55" s="72" t="s">
        <v>40</v>
      </c>
      <c r="C55" s="72"/>
      <c r="D55" s="72"/>
      <c r="E55" s="97"/>
      <c r="F55" s="84" t="s">
        <v>84</v>
      </c>
      <c r="G55" s="85"/>
      <c r="H55" s="86"/>
      <c r="I55" s="143" t="s">
        <v>45</v>
      </c>
      <c r="J55" s="144"/>
      <c r="K55" s="144"/>
      <c r="L55" s="145"/>
    </row>
    <row r="56" spans="1:12">
      <c r="A56" s="28" t="s">
        <v>32</v>
      </c>
      <c r="B56" s="72" t="s">
        <v>41</v>
      </c>
      <c r="C56" s="72"/>
      <c r="D56" s="72"/>
      <c r="E56" s="97"/>
      <c r="F56" s="84" t="s">
        <v>95</v>
      </c>
      <c r="G56" s="85"/>
      <c r="H56" s="86"/>
      <c r="I56" s="143" t="s">
        <v>91</v>
      </c>
      <c r="J56" s="144"/>
      <c r="K56" s="144"/>
      <c r="L56" s="145"/>
    </row>
    <row r="57" spans="1:12">
      <c r="A57" s="28" t="s">
        <v>33</v>
      </c>
      <c r="B57" s="72" t="s">
        <v>42</v>
      </c>
      <c r="C57" s="72"/>
      <c r="D57" s="72"/>
      <c r="E57" s="97"/>
      <c r="F57" s="84" t="s">
        <v>96</v>
      </c>
      <c r="G57" s="85"/>
      <c r="H57" s="86"/>
      <c r="I57" s="143" t="s">
        <v>92</v>
      </c>
      <c r="J57" s="144"/>
      <c r="K57" s="144"/>
      <c r="L57" s="145"/>
    </row>
    <row r="58" spans="1:12">
      <c r="A58" s="28" t="s">
        <v>34</v>
      </c>
      <c r="B58" s="72" t="s">
        <v>43</v>
      </c>
      <c r="C58" s="72"/>
      <c r="D58" s="72"/>
      <c r="E58" s="97"/>
      <c r="F58" s="84" t="s">
        <v>97</v>
      </c>
      <c r="G58" s="85"/>
      <c r="H58" s="86"/>
      <c r="I58" s="143" t="s">
        <v>93</v>
      </c>
      <c r="J58" s="144"/>
      <c r="K58" s="144"/>
      <c r="L58" s="145"/>
    </row>
    <row r="59" spans="1:12" ht="15.75" thickBot="1">
      <c r="A59" s="47" t="s">
        <v>35</v>
      </c>
      <c r="B59" s="76" t="s">
        <v>44</v>
      </c>
      <c r="C59" s="76"/>
      <c r="D59" s="76"/>
      <c r="E59" s="77"/>
      <c r="F59" s="81" t="s">
        <v>98</v>
      </c>
      <c r="G59" s="82"/>
      <c r="H59" s="83"/>
      <c r="I59" s="146" t="s">
        <v>94</v>
      </c>
      <c r="J59" s="147"/>
      <c r="K59" s="147"/>
      <c r="L59" s="148"/>
    </row>
    <row r="61" spans="1:12">
      <c r="A61" s="23" t="s">
        <v>48</v>
      </c>
      <c r="B61" s="56">
        <f>I4+1</f>
        <v>2015</v>
      </c>
      <c r="C61" t="s">
        <v>49</v>
      </c>
    </row>
    <row r="62" spans="1:12">
      <c r="A62" s="62" t="s">
        <v>131</v>
      </c>
    </row>
    <row r="63" spans="1:12">
      <c r="A63" s="53" t="s">
        <v>46</v>
      </c>
      <c r="F63" s="7">
        <f>H84</f>
        <v>4.4195489686753646</v>
      </c>
      <c r="G63" t="s">
        <v>47</v>
      </c>
    </row>
    <row r="64" spans="1:12">
      <c r="A64" s="53" t="s">
        <v>68</v>
      </c>
      <c r="C64" s="27"/>
      <c r="G64" s="56"/>
    </row>
    <row r="65" spans="1:12">
      <c r="A65" s="53" t="s">
        <v>99</v>
      </c>
      <c r="E65" s="56"/>
      <c r="K65" s="56"/>
    </row>
    <row r="66" spans="1:12">
      <c r="A66" s="57" t="s">
        <v>69</v>
      </c>
      <c r="B66" s="57"/>
      <c r="C66" s="57"/>
      <c r="D66" s="57"/>
      <c r="E66" s="57"/>
      <c r="F66" s="57"/>
      <c r="G66" s="57"/>
      <c r="H66" s="57"/>
      <c r="I66" s="57"/>
      <c r="J66" s="65"/>
      <c r="K66" s="57"/>
      <c r="L66" s="58"/>
    </row>
    <row r="67" spans="1:12">
      <c r="A67" s="73" t="s">
        <v>70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</row>
    <row r="68" spans="1:12">
      <c r="A68" s="73" t="s">
        <v>71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</row>
    <row r="69" spans="1:12">
      <c r="A69" s="57"/>
      <c r="B69" s="29"/>
      <c r="C69" s="29"/>
      <c r="D69" s="29"/>
      <c r="E69" s="29"/>
      <c r="F69" s="29"/>
      <c r="G69" s="29"/>
      <c r="H69" s="29"/>
      <c r="I69" s="29"/>
      <c r="J69" s="160"/>
      <c r="K69" s="29"/>
    </row>
    <row r="70" spans="1:12">
      <c r="A70" s="53" t="s">
        <v>85</v>
      </c>
      <c r="B70" s="56">
        <f>I4+1</f>
        <v>2015</v>
      </c>
      <c r="C70" t="s">
        <v>50</v>
      </c>
    </row>
    <row r="71" spans="1:12">
      <c r="A71" s="64" t="s">
        <v>136</v>
      </c>
    </row>
    <row r="72" spans="1:12">
      <c r="A72" s="64" t="s">
        <v>51</v>
      </c>
      <c r="J72" s="36">
        <v>15000</v>
      </c>
      <c r="K72" t="s">
        <v>10</v>
      </c>
    </row>
    <row r="73" spans="1:12">
      <c r="A73" s="73" t="s">
        <v>67</v>
      </c>
      <c r="B73" s="73"/>
      <c r="C73" s="73"/>
      <c r="D73" s="73"/>
      <c r="E73" s="73"/>
      <c r="J73" s="36">
        <v>10000</v>
      </c>
      <c r="K73" t="s">
        <v>10</v>
      </c>
    </row>
    <row r="74" spans="1:12">
      <c r="A74" s="64" t="s">
        <v>52</v>
      </c>
      <c r="J74" s="36">
        <v>1500</v>
      </c>
      <c r="K74" t="s">
        <v>10</v>
      </c>
    </row>
    <row r="75" spans="1:12">
      <c r="A75" s="64" t="s">
        <v>66</v>
      </c>
      <c r="J75" s="36">
        <v>15000</v>
      </c>
      <c r="K75" t="s">
        <v>10</v>
      </c>
    </row>
    <row r="76" spans="1:12">
      <c r="A76" s="64" t="s">
        <v>53</v>
      </c>
      <c r="J76" s="36">
        <v>8000</v>
      </c>
      <c r="K76" t="s">
        <v>10</v>
      </c>
    </row>
    <row r="77" spans="1:12">
      <c r="A77" s="64" t="s">
        <v>54</v>
      </c>
      <c r="J77" s="36">
        <v>8000</v>
      </c>
      <c r="K77" t="s">
        <v>10</v>
      </c>
    </row>
    <row r="78" spans="1:12">
      <c r="A78" s="64" t="s">
        <v>132</v>
      </c>
      <c r="J78" s="36">
        <v>2000</v>
      </c>
      <c r="K78" t="s">
        <v>10</v>
      </c>
    </row>
    <row r="79" spans="1:12">
      <c r="A79" s="64" t="s">
        <v>133</v>
      </c>
      <c r="J79" s="36">
        <v>1000</v>
      </c>
      <c r="K79" t="s">
        <v>10</v>
      </c>
    </row>
    <row r="80" spans="1:12">
      <c r="A80" s="64" t="s">
        <v>134</v>
      </c>
      <c r="J80" s="36">
        <v>3000</v>
      </c>
      <c r="K80" t="s">
        <v>10</v>
      </c>
    </row>
    <row r="81" spans="1:11">
      <c r="A81" s="64" t="s">
        <v>135</v>
      </c>
      <c r="J81" s="36">
        <v>9000</v>
      </c>
      <c r="K81" t="s">
        <v>10</v>
      </c>
    </row>
    <row r="82" spans="1:11">
      <c r="A82" s="24" t="s">
        <v>55</v>
      </c>
      <c r="J82" s="33">
        <f>SUM(J72:J81)</f>
        <v>72500</v>
      </c>
      <c r="K82" s="25" t="s">
        <v>56</v>
      </c>
    </row>
    <row r="83" spans="1:11">
      <c r="A83" s="53" t="s">
        <v>87</v>
      </c>
      <c r="H83" s="56">
        <f>I4</f>
        <v>2014</v>
      </c>
      <c r="I83" t="s">
        <v>64</v>
      </c>
      <c r="K83" s="19">
        <f>G50</f>
        <v>-22907.357112699996</v>
      </c>
    </row>
    <row r="84" spans="1:11">
      <c r="A84" s="53" t="s">
        <v>57</v>
      </c>
      <c r="C84" s="19">
        <f>J82+K83</f>
        <v>49592.642887300004</v>
      </c>
      <c r="D84" s="56" t="s">
        <v>58</v>
      </c>
      <c r="E84" s="26">
        <f>I4+1</f>
        <v>2015</v>
      </c>
      <c r="F84" t="s">
        <v>60</v>
      </c>
      <c r="H84" s="7">
        <f>C84/(E6*12)</f>
        <v>4.4195489686753646</v>
      </c>
      <c r="I84" t="s">
        <v>61</v>
      </c>
    </row>
    <row r="86" spans="1:11">
      <c r="B86" t="s">
        <v>62</v>
      </c>
    </row>
    <row r="87" spans="1:11">
      <c r="B87" t="s">
        <v>37</v>
      </c>
      <c r="I87" t="s">
        <v>63</v>
      </c>
    </row>
    <row r="88" spans="1:11">
      <c r="K88" s="45" t="s">
        <v>100</v>
      </c>
    </row>
  </sheetData>
  <mergeCells count="85">
    <mergeCell ref="J1:K1"/>
    <mergeCell ref="E4:H4"/>
    <mergeCell ref="A67:L67"/>
    <mergeCell ref="A68:L68"/>
    <mergeCell ref="A73:E73"/>
    <mergeCell ref="B58:E58"/>
    <mergeCell ref="F58:H58"/>
    <mergeCell ref="I58:L58"/>
    <mergeCell ref="B59:E59"/>
    <mergeCell ref="F59:H59"/>
    <mergeCell ref="I59:L59"/>
    <mergeCell ref="B56:E56"/>
    <mergeCell ref="F56:H56"/>
    <mergeCell ref="I56:L56"/>
    <mergeCell ref="B57:E57"/>
    <mergeCell ref="F57:H57"/>
    <mergeCell ref="I57:L57"/>
    <mergeCell ref="B54:E54"/>
    <mergeCell ref="F54:H54"/>
    <mergeCell ref="I54:L54"/>
    <mergeCell ref="B55:E55"/>
    <mergeCell ref="F55:H55"/>
    <mergeCell ref="I55:L55"/>
    <mergeCell ref="B53:E53"/>
    <mergeCell ref="F53:H53"/>
    <mergeCell ref="I53:L53"/>
    <mergeCell ref="B43:H43"/>
    <mergeCell ref="K43:L43"/>
    <mergeCell ref="B45:H45"/>
    <mergeCell ref="K45:L45"/>
    <mergeCell ref="B46:H46"/>
    <mergeCell ref="K46:L46"/>
    <mergeCell ref="K47:L47"/>
    <mergeCell ref="K48:L48"/>
    <mergeCell ref="B52:E52"/>
    <mergeCell ref="F52:H52"/>
    <mergeCell ref="I52:L52"/>
    <mergeCell ref="B44:H44"/>
    <mergeCell ref="K44:L44"/>
    <mergeCell ref="B40:H40"/>
    <mergeCell ref="K40:L40"/>
    <mergeCell ref="B41:H41"/>
    <mergeCell ref="K41:L41"/>
    <mergeCell ref="B42:H42"/>
    <mergeCell ref="K42:L42"/>
    <mergeCell ref="B37:H37"/>
    <mergeCell ref="K37:L37"/>
    <mergeCell ref="B38:H38"/>
    <mergeCell ref="K38:L38"/>
    <mergeCell ref="B39:H39"/>
    <mergeCell ref="K39:L39"/>
    <mergeCell ref="B34:H34"/>
    <mergeCell ref="K34:L34"/>
    <mergeCell ref="B35:H35"/>
    <mergeCell ref="K35:L35"/>
    <mergeCell ref="B36:H36"/>
    <mergeCell ref="K36:L36"/>
    <mergeCell ref="K30:L30"/>
    <mergeCell ref="K31:L31"/>
    <mergeCell ref="B32:H32"/>
    <mergeCell ref="K32:L32"/>
    <mergeCell ref="B33:H33"/>
    <mergeCell ref="K33:L33"/>
    <mergeCell ref="B31:H31"/>
    <mergeCell ref="B27:H27"/>
    <mergeCell ref="K27:L27"/>
    <mergeCell ref="B28:H28"/>
    <mergeCell ref="K28:L28"/>
    <mergeCell ref="B29:H29"/>
    <mergeCell ref="K29:L29"/>
    <mergeCell ref="B30:H30"/>
    <mergeCell ref="A2:L2"/>
    <mergeCell ref="A3:L3"/>
    <mergeCell ref="A7:B7"/>
    <mergeCell ref="A21:B21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  <mergeCell ref="K26:L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2015-03-27T12:50:31Z</dcterms:modified>
</cp:coreProperties>
</file>