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J67" i="3"/>
  <c r="K32" l="1"/>
  <c r="K31"/>
  <c r="K30" l="1"/>
  <c r="K29"/>
  <c r="K28" l="1"/>
  <c r="K27" l="1"/>
  <c r="K25"/>
  <c r="K24" l="1"/>
  <c r="K23" l="1"/>
  <c r="K33" l="1"/>
  <c r="K34" s="1"/>
  <c r="K35" l="1"/>
  <c r="B38" l="1"/>
  <c r="E69"/>
  <c r="H68"/>
  <c r="B56"/>
  <c r="D37"/>
  <c r="G17"/>
  <c r="G16"/>
  <c r="G15"/>
  <c r="G14"/>
  <c r="G7"/>
  <c r="I7" s="1"/>
  <c r="B6"/>
  <c r="A20" l="1"/>
  <c r="J13"/>
  <c r="G37" l="1"/>
  <c r="K68" s="1"/>
  <c r="C69" s="1"/>
  <c r="H69" s="1"/>
  <c r="F50" s="1"/>
</calcChain>
</file>

<file path=xl/sharedStrings.xml><?xml version="1.0" encoding="utf-8"?>
<sst xmlns="http://schemas.openxmlformats.org/spreadsheetml/2006/main" count="147" uniqueCount="120">
  <si>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</si>
  <si>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</si>
  <si>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</si>
  <si>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</si>
  <si>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</si>
  <si>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</si>
  <si>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</si>
  <si>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</si>
  <si>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</si>
  <si>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</si>
  <si>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</si>
  <si>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</si>
  <si>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</si>
  <si>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</si>
  <si>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</si>
  <si>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</si>
  <si>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</si>
  <si>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</si>
  <si>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</si>
  <si>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</si>
  <si>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</si>
  <si>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</si>
  <si>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</si>
  <si>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</si>
  <si>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</si>
  <si>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</si>
  <si>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</si>
  <si>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</si>
  <si>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</si>
  <si>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</si>
  <si>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</si>
  <si>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</si>
  <si>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</si>
  <si>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</si>
  <si>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</si>
  <si>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</si>
  <si>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</si>
  <si>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</si>
  <si>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</si>
  <si>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</si>
  <si>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</si>
  <si>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</si>
  <si>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</si>
  <si>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</si>
  <si>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</si>
  <si>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</si>
  <si>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</si>
  <si>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</si>
  <si>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</si>
  <si>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</si>
  <si>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</si>
  <si>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</si>
  <si>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</si>
  <si>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</si>
  <si>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</si>
  <si>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</si>
  <si>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</si>
  <si>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</si>
  <si>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</si>
  <si>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</si>
  <si>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</si>
  <si>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</si>
  <si>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</si>
  <si>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</si>
  <si>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</si>
  <si>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</si>
  <si>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</si>
  <si>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</si>
  <si>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</si>
  <si>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</si>
  <si>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</si>
  <si>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</si>
  <si>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 xml:space="preserve"> - содержание общего имущества - 11,20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</si>
  <si>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</si>
  <si>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</si>
  <si>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</si>
  <si>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</si>
  <si>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-  непредвиденные затраты (компенсаторы, арматура, эл.арматура, замки и т.д.)</t>
  </si>
  <si>
    <t xml:space="preserve"> -  поверка (замена) манометров и термометров</t>
  </si>
  <si>
    <t xml:space="preserve"> -  чистка кровли от снега</t>
  </si>
  <si>
    <t xml:space="preserve"> -  установка новогодней елки  </t>
  </si>
  <si>
    <t xml:space="preserve"> -  мероприятия по энергоресурсосбережению</t>
  </si>
  <si>
    <t xml:space="preserve"> -  передача бесхозных инженерных сетей</t>
  </si>
  <si>
    <t xml:space="preserve"> -  благоустройство придомовой территории</t>
  </si>
  <si>
    <t xml:space="preserve"> - тех. обслуживание видеонаблюдения </t>
  </si>
  <si>
    <t xml:space="preserve"> - плата за охранную сигнализацию ИТП</t>
  </si>
  <si>
    <t xml:space="preserve">   рублей      (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</si>
  <si>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</si>
  <si>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</si>
  <si>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( ОАО "Северное управление")</t>
  </si>
  <si>
    <t>16,7 руб./м²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</si>
  <si>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</si>
  <si>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</si>
  <si>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</si>
  <si>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</si>
  <si>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</si>
  <si>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</si>
  <si>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</si>
  <si>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</si>
  <si>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   127    ( </t>
  </si>
  <si>
    <t>Монтаж охранной сигнализации (25%).</t>
  </si>
  <si>
    <t>шт.</t>
  </si>
  <si>
    <t>Монтаждосок объявления при входе и внутри подъезда.</t>
  </si>
  <si>
    <t>раб.</t>
  </si>
  <si>
    <t>Монтаж номера дома на фасад здания</t>
  </si>
  <si>
    <t>Ремонт бытового помещения (2,25%)</t>
  </si>
  <si>
    <t>Замена трансформатора тока (по предписанию энергосбыта)(2,25%)</t>
  </si>
  <si>
    <t>Чистка КНС (канализационной насосной станции) (2,25%)</t>
  </si>
  <si>
    <t>м</t>
  </si>
  <si>
    <t>Замена питающих кабелей на электродвигатели насосов КНС (2,25%).</t>
  </si>
  <si>
    <t>Регистрация видеонаблюдения(2,25%).</t>
  </si>
  <si>
    <t>Установка новогодней елки (2,25 %)</t>
  </si>
  <si>
    <t>Тех. обслуживание охранной сигнализации ИТП( 25%).</t>
  </si>
  <si>
    <t>мес.</t>
  </si>
  <si>
    <t>Накладные расходы  (14%)</t>
  </si>
  <si>
    <t xml:space="preserve">Представлен на рассмотрение 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</si>
  <si>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6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</si>
  <si>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</si>
  <si>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27 -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</si>
  <si>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30 - </t>
    </r>
  </si>
</sst>
</file>

<file path=xl/styles.xml><?xml version="1.0" encoding="utf-8"?>
<styleSheet xmlns="http://schemas.openxmlformats.org/spreadsheetml/2006/main">
  <numFmts count="2">
    <numFmt numFmtId="165" formatCode="0.0"/>
    <numFmt numFmtId="166" formatCode="#,##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0" fontId="0" fillId="0" borderId="8" xfId="0" applyBorder="1" applyAlignment="1"/>
    <xf numFmtId="0" fontId="0" fillId="0" borderId="0" xfId="0" applyFill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10" xfId="0" applyFill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right" vertical="top" wrapText="1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9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66" fontId="11" fillId="0" borderId="0" xfId="0" applyNumberFormat="1" applyFont="1" applyFill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6" xfId="0" applyNumberFormat="1" applyBorder="1" applyAlignment="1"/>
    <xf numFmtId="4" fontId="0" fillId="0" borderId="7" xfId="0" applyNumberFormat="1" applyBorder="1" applyAlignment="1"/>
    <xf numFmtId="4" fontId="3" fillId="0" borderId="13" xfId="0" applyNumberFormat="1" applyFont="1" applyBorder="1" applyAlignment="1"/>
    <xf numFmtId="4" fontId="3" fillId="0" borderId="15" xfId="0" applyNumberFormat="1" applyFont="1" applyBorder="1" applyAlignment="1"/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0" xfId="0" applyAlignment="1">
      <alignment horizontal="center" wrapText="1"/>
    </xf>
    <xf numFmtId="4" fontId="10" fillId="0" borderId="0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zoomScaleNormal="100" workbookViewId="0">
      <selection activeCell="E12" sqref="E12"/>
    </sheetView>
  </sheetViews>
  <sheetFormatPr defaultRowHeight="15"/>
  <cols>
    <col min="1" max="1" width="7" style="38" customWidth="1"/>
    <col min="2" max="2" width="9.85546875" style="38" customWidth="1"/>
    <col min="3" max="3" width="10.7109375" style="38" customWidth="1"/>
    <col min="4" max="4" width="6.28515625" style="38" customWidth="1"/>
    <col min="5" max="5" width="7.7109375" style="38" customWidth="1"/>
    <col min="6" max="6" width="9.42578125" style="38" customWidth="1"/>
    <col min="7" max="7" width="12.140625" style="38" customWidth="1"/>
    <col min="8" max="8" width="10.85546875" style="38" customWidth="1"/>
    <col min="9" max="9" width="7.28515625" style="38" customWidth="1"/>
    <col min="10" max="10" width="12.42578125" style="38" customWidth="1"/>
    <col min="11" max="11" width="9.7109375" style="38" customWidth="1"/>
    <col min="12" max="12" width="3.85546875" style="38" customWidth="1"/>
  </cols>
  <sheetData>
    <row r="1" spans="1:12" s="55" customFormat="1" ht="32.25" customHeight="1">
      <c r="J1" s="127" t="s">
        <v>115</v>
      </c>
      <c r="K1" s="127"/>
    </row>
    <row r="2" spans="1:12" ht="18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8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8.75">
      <c r="A4" s="1"/>
      <c r="B4" s="2"/>
      <c r="C4" s="4" t="s">
        <v>2</v>
      </c>
      <c r="D4" s="51">
        <v>127</v>
      </c>
      <c r="E4" s="66" t="s">
        <v>71</v>
      </c>
      <c r="F4" s="66"/>
      <c r="G4" s="66"/>
      <c r="H4" s="66"/>
      <c r="I4" s="39">
        <v>2014</v>
      </c>
      <c r="J4" s="21" t="s">
        <v>24</v>
      </c>
    </row>
    <row r="6" spans="1:12" ht="15.75">
      <c r="A6" s="3" t="s">
        <v>29</v>
      </c>
      <c r="B6" s="42">
        <f>I4</f>
        <v>2014</v>
      </c>
      <c r="C6" s="38" t="s">
        <v>30</v>
      </c>
      <c r="D6" s="57" t="s">
        <v>99</v>
      </c>
      <c r="E6" s="53">
        <v>1130.5</v>
      </c>
      <c r="F6" s="38" t="s">
        <v>62</v>
      </c>
    </row>
    <row r="7" spans="1:12" ht="15.75">
      <c r="A7" s="67">
        <v>462060.04</v>
      </c>
      <c r="B7" s="67"/>
      <c r="C7" s="5" t="s">
        <v>3</v>
      </c>
      <c r="G7" s="8">
        <f>A7-J8</f>
        <v>351820.25</v>
      </c>
      <c r="H7" s="42" t="s">
        <v>86</v>
      </c>
      <c r="I7" s="7">
        <f>(G7/A7)*100</f>
        <v>76.141674142607101</v>
      </c>
      <c r="J7" s="38" t="s">
        <v>4</v>
      </c>
    </row>
    <row r="8" spans="1:12" ht="15.75">
      <c r="A8" s="38" t="s">
        <v>70</v>
      </c>
      <c r="J8" s="128">
        <v>110239.79</v>
      </c>
      <c r="K8" s="38" t="s">
        <v>5</v>
      </c>
    </row>
    <row r="9" spans="1:12">
      <c r="A9" s="38" t="s">
        <v>69</v>
      </c>
    </row>
    <row r="10" spans="1:12">
      <c r="A10" s="55" t="s">
        <v>116</v>
      </c>
      <c r="B10" s="23">
        <v>12250.59</v>
      </c>
      <c r="C10" s="38" t="s">
        <v>10</v>
      </c>
      <c r="E10" s="30" t="s">
        <v>118</v>
      </c>
      <c r="F10" s="23">
        <v>19103.91</v>
      </c>
      <c r="G10" s="38" t="s">
        <v>10</v>
      </c>
      <c r="I10" s="30"/>
      <c r="J10" s="23"/>
    </row>
    <row r="11" spans="1:12">
      <c r="A11" s="55" t="s">
        <v>117</v>
      </c>
      <c r="B11" s="23">
        <v>8039.53</v>
      </c>
      <c r="C11" s="38" t="s">
        <v>10</v>
      </c>
      <c r="E11" s="30" t="s">
        <v>119</v>
      </c>
      <c r="F11" s="23">
        <v>9106.33</v>
      </c>
      <c r="G11" s="38" t="s">
        <v>10</v>
      </c>
      <c r="I11" s="30"/>
      <c r="J11" s="23"/>
    </row>
    <row r="12" spans="1:12">
      <c r="B12" s="23"/>
      <c r="E12" s="45"/>
      <c r="F12" s="23"/>
      <c r="I12" s="45"/>
      <c r="J12" s="23"/>
    </row>
    <row r="13" spans="1:12" ht="15.75">
      <c r="A13" s="38" t="s">
        <v>32</v>
      </c>
      <c r="J13" s="23">
        <f>G14+G15+G16+G17</f>
        <v>110239.79</v>
      </c>
      <c r="K13" s="25" t="s">
        <v>33</v>
      </c>
    </row>
    <row r="14" spans="1:12">
      <c r="A14" s="9" t="s">
        <v>6</v>
      </c>
      <c r="B14" s="38" t="s">
        <v>7</v>
      </c>
      <c r="G14" s="6">
        <f>(J8*43.5/100)</f>
        <v>47954.308649999992</v>
      </c>
      <c r="H14" s="38" t="s">
        <v>10</v>
      </c>
    </row>
    <row r="15" spans="1:12">
      <c r="A15" s="9" t="s">
        <v>6</v>
      </c>
      <c r="B15" s="38" t="s">
        <v>8</v>
      </c>
      <c r="G15" s="6">
        <f>(J8*36.6/100)</f>
        <v>40347.763139999995</v>
      </c>
      <c r="H15" s="38" t="s">
        <v>10</v>
      </c>
    </row>
    <row r="16" spans="1:12">
      <c r="A16" s="9" t="s">
        <v>6</v>
      </c>
      <c r="B16" s="38" t="s">
        <v>9</v>
      </c>
      <c r="G16" s="6">
        <f>(J8*12.5/100)</f>
        <v>13779.973749999999</v>
      </c>
      <c r="H16" s="38" t="s">
        <v>10</v>
      </c>
      <c r="K16" s="5"/>
      <c r="L16" s="13"/>
    </row>
    <row r="17" spans="1:12">
      <c r="A17" s="9" t="s">
        <v>6</v>
      </c>
      <c r="B17" s="38" t="s">
        <v>14</v>
      </c>
      <c r="G17" s="6">
        <f>(J8*7.4/100)</f>
        <v>8157.7444599999999</v>
      </c>
      <c r="H17" s="38" t="s">
        <v>10</v>
      </c>
    </row>
    <row r="18" spans="1:12">
      <c r="G18" s="24"/>
    </row>
    <row r="19" spans="1:12">
      <c r="A19" s="10" t="s">
        <v>11</v>
      </c>
      <c r="G19" s="22">
        <v>42813.57</v>
      </c>
      <c r="H19" s="38" t="s">
        <v>12</v>
      </c>
    </row>
    <row r="20" spans="1:12" ht="15.75" thickBot="1">
      <c r="A20" s="68">
        <f>G19*I7/100</f>
        <v>32598.968958216989</v>
      </c>
      <c r="B20" s="68"/>
      <c r="C20" s="38" t="s">
        <v>68</v>
      </c>
    </row>
    <row r="21" spans="1:12">
      <c r="A21" s="11" t="s">
        <v>2</v>
      </c>
      <c r="B21" s="69" t="s">
        <v>20</v>
      </c>
      <c r="C21" s="70"/>
      <c r="D21" s="70"/>
      <c r="E21" s="70"/>
      <c r="F21" s="70"/>
      <c r="G21" s="70"/>
      <c r="H21" s="71"/>
      <c r="I21" s="11" t="s">
        <v>18</v>
      </c>
      <c r="J21" s="14" t="s">
        <v>17</v>
      </c>
      <c r="K21" s="69" t="s">
        <v>15</v>
      </c>
      <c r="L21" s="71"/>
    </row>
    <row r="22" spans="1:12" ht="15.75" thickBot="1">
      <c r="A22" s="12" t="s">
        <v>13</v>
      </c>
      <c r="B22" s="81"/>
      <c r="C22" s="82"/>
      <c r="D22" s="82"/>
      <c r="E22" s="82"/>
      <c r="F22" s="82"/>
      <c r="G22" s="82"/>
      <c r="H22" s="83"/>
      <c r="I22" s="12" t="s">
        <v>19</v>
      </c>
      <c r="J22" s="15"/>
      <c r="K22" s="84" t="s">
        <v>16</v>
      </c>
      <c r="L22" s="85"/>
    </row>
    <row r="23" spans="1:12" ht="15" customHeight="1">
      <c r="A23" s="58">
        <v>1</v>
      </c>
      <c r="B23" s="76" t="s">
        <v>100</v>
      </c>
      <c r="C23" s="86"/>
      <c r="D23" s="86"/>
      <c r="E23" s="86"/>
      <c r="F23" s="86"/>
      <c r="G23" s="86"/>
      <c r="H23" s="86"/>
      <c r="I23" s="17" t="s">
        <v>101</v>
      </c>
      <c r="J23" s="59">
        <v>1</v>
      </c>
      <c r="K23" s="79">
        <f>18878*0.25</f>
        <v>4719.5</v>
      </c>
      <c r="L23" s="80"/>
    </row>
    <row r="24" spans="1:12">
      <c r="A24" s="52">
        <v>2</v>
      </c>
      <c r="B24" s="87" t="s">
        <v>102</v>
      </c>
      <c r="C24" s="88"/>
      <c r="D24" s="88"/>
      <c r="E24" s="88"/>
      <c r="F24" s="88"/>
      <c r="G24" s="88"/>
      <c r="H24" s="88"/>
      <c r="I24" s="37" t="s">
        <v>101</v>
      </c>
      <c r="J24" s="60">
        <v>2</v>
      </c>
      <c r="K24" s="89">
        <f>16.1+411.25+2800</f>
        <v>3227.35</v>
      </c>
      <c r="L24" s="90"/>
    </row>
    <row r="25" spans="1:12">
      <c r="A25" s="52">
        <v>3</v>
      </c>
      <c r="B25" s="76" t="s">
        <v>105</v>
      </c>
      <c r="C25" s="86"/>
      <c r="D25" s="86"/>
      <c r="E25" s="86"/>
      <c r="F25" s="86"/>
      <c r="G25" s="86"/>
      <c r="H25" s="86"/>
      <c r="I25" s="17" t="s">
        <v>103</v>
      </c>
      <c r="J25" s="49">
        <v>1</v>
      </c>
      <c r="K25" s="79">
        <f>7154.4*0.0225</f>
        <v>160.97399999999999</v>
      </c>
      <c r="L25" s="80"/>
    </row>
    <row r="26" spans="1:12">
      <c r="A26" s="52">
        <v>4</v>
      </c>
      <c r="B26" s="72" t="s">
        <v>104</v>
      </c>
      <c r="C26" s="73"/>
      <c r="D26" s="73"/>
      <c r="E26" s="73"/>
      <c r="F26" s="73"/>
      <c r="G26" s="73"/>
      <c r="H26" s="73"/>
      <c r="I26" s="48" t="s">
        <v>101</v>
      </c>
      <c r="J26" s="48">
        <v>1</v>
      </c>
      <c r="K26" s="74">
        <v>260</v>
      </c>
      <c r="L26" s="75"/>
    </row>
    <row r="27" spans="1:12" ht="16.5" customHeight="1">
      <c r="A27" s="52">
        <v>5</v>
      </c>
      <c r="B27" s="76" t="s">
        <v>106</v>
      </c>
      <c r="C27" s="77"/>
      <c r="D27" s="77"/>
      <c r="E27" s="77"/>
      <c r="F27" s="77"/>
      <c r="G27" s="77"/>
      <c r="H27" s="78"/>
      <c r="I27" s="17" t="s">
        <v>101</v>
      </c>
      <c r="J27" s="49">
        <v>6</v>
      </c>
      <c r="K27" s="79">
        <f>(2400+3000)*0.0225</f>
        <v>121.5</v>
      </c>
      <c r="L27" s="80"/>
    </row>
    <row r="28" spans="1:12">
      <c r="A28" s="52">
        <v>6</v>
      </c>
      <c r="B28" s="76" t="s">
        <v>107</v>
      </c>
      <c r="C28" s="77"/>
      <c r="D28" s="77"/>
      <c r="E28" s="77"/>
      <c r="F28" s="77"/>
      <c r="G28" s="77"/>
      <c r="H28" s="78"/>
      <c r="I28" s="17"/>
      <c r="J28" s="49"/>
      <c r="K28" s="79">
        <f>2000*0.0225</f>
        <v>45</v>
      </c>
      <c r="L28" s="80"/>
    </row>
    <row r="29" spans="1:12">
      <c r="A29" s="52">
        <v>7</v>
      </c>
      <c r="B29" s="94" t="s">
        <v>109</v>
      </c>
      <c r="C29" s="86"/>
      <c r="D29" s="86"/>
      <c r="E29" s="86"/>
      <c r="F29" s="86"/>
      <c r="G29" s="86"/>
      <c r="H29" s="95"/>
      <c r="I29" s="17" t="s">
        <v>108</v>
      </c>
      <c r="J29" s="49">
        <v>47</v>
      </c>
      <c r="K29" s="79">
        <f>(8628+4000)*0.0225</f>
        <v>284.13</v>
      </c>
      <c r="L29" s="80"/>
    </row>
    <row r="30" spans="1:12">
      <c r="A30" s="52">
        <v>8</v>
      </c>
      <c r="B30" s="76" t="s">
        <v>110</v>
      </c>
      <c r="C30" s="77"/>
      <c r="D30" s="77"/>
      <c r="E30" s="77"/>
      <c r="F30" s="77"/>
      <c r="G30" s="77"/>
      <c r="H30" s="78"/>
      <c r="I30" s="17" t="s">
        <v>101</v>
      </c>
      <c r="J30" s="49">
        <v>1</v>
      </c>
      <c r="K30" s="79">
        <f>17760.7*0.0225</f>
        <v>399.61574999999999</v>
      </c>
      <c r="L30" s="80"/>
    </row>
    <row r="31" spans="1:12">
      <c r="A31" s="52">
        <v>9</v>
      </c>
      <c r="B31" s="87" t="s">
        <v>111</v>
      </c>
      <c r="C31" s="88"/>
      <c r="D31" s="88"/>
      <c r="E31" s="88"/>
      <c r="F31" s="88"/>
      <c r="G31" s="88"/>
      <c r="H31" s="91"/>
      <c r="I31" s="17" t="s">
        <v>101</v>
      </c>
      <c r="J31" s="61">
        <v>1</v>
      </c>
      <c r="K31" s="79">
        <f>19433*0.0225</f>
        <v>437.24250000000001</v>
      </c>
      <c r="L31" s="80"/>
    </row>
    <row r="32" spans="1:12">
      <c r="A32" s="52">
        <v>10</v>
      </c>
      <c r="B32" s="63" t="s">
        <v>112</v>
      </c>
      <c r="C32" s="62"/>
      <c r="D32" s="62"/>
      <c r="E32" s="62"/>
      <c r="F32" s="62"/>
      <c r="G32" s="62"/>
      <c r="H32" s="64"/>
      <c r="I32" s="34" t="s">
        <v>113</v>
      </c>
      <c r="J32" s="65">
        <v>7</v>
      </c>
      <c r="K32" s="92">
        <f>1800*7*0.25</f>
        <v>3150</v>
      </c>
      <c r="L32" s="93"/>
    </row>
    <row r="33" spans="1:12">
      <c r="A33" s="17"/>
      <c r="B33" s="87" t="s">
        <v>21</v>
      </c>
      <c r="C33" s="88"/>
      <c r="D33" s="88"/>
      <c r="E33" s="88"/>
      <c r="F33" s="88"/>
      <c r="G33" s="88"/>
      <c r="H33" s="91"/>
      <c r="I33" s="56"/>
      <c r="J33" s="54"/>
      <c r="K33" s="92">
        <f>SUM(K9:L32)</f>
        <v>12805.312250000001</v>
      </c>
      <c r="L33" s="93"/>
    </row>
    <row r="34" spans="1:12" ht="17.25" customHeight="1" thickBot="1">
      <c r="A34" s="17"/>
      <c r="B34" s="88" t="s">
        <v>114</v>
      </c>
      <c r="C34" s="88"/>
      <c r="D34" s="88"/>
      <c r="E34" s="88"/>
      <c r="F34" s="88"/>
      <c r="G34" s="88"/>
      <c r="H34" s="88"/>
      <c r="I34" s="56"/>
      <c r="J34" s="33"/>
      <c r="K34" s="102">
        <f>K33*0.14</f>
        <v>1792.7437150000003</v>
      </c>
      <c r="L34" s="103"/>
    </row>
    <row r="35" spans="1:12" ht="16.5" thickBot="1">
      <c r="A35" s="16"/>
      <c r="B35" s="18" t="s">
        <v>22</v>
      </c>
      <c r="C35" s="19"/>
      <c r="D35" s="19"/>
      <c r="E35" s="19"/>
      <c r="F35" s="19"/>
      <c r="G35" s="19"/>
      <c r="H35" s="20"/>
      <c r="I35" s="16"/>
      <c r="J35" s="16"/>
      <c r="K35" s="104">
        <f>SUM(K33:L34)</f>
        <v>14598.055965000001</v>
      </c>
      <c r="L35" s="105"/>
    </row>
    <row r="36" spans="1:12">
      <c r="A36" s="38" t="s">
        <v>23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1:12">
      <c r="A37" s="50" t="s">
        <v>25</v>
      </c>
      <c r="D37" s="42">
        <f>I4</f>
        <v>2014</v>
      </c>
      <c r="E37" s="38" t="s">
        <v>26</v>
      </c>
      <c r="G37" s="22">
        <f>K35-G19</f>
        <v>-28215.514035</v>
      </c>
      <c r="H37" s="38" t="s">
        <v>27</v>
      </c>
    </row>
    <row r="38" spans="1:12" ht="15.75" thickBot="1">
      <c r="A38" s="38" t="s">
        <v>28</v>
      </c>
      <c r="B38" s="42">
        <f>I4</f>
        <v>2014</v>
      </c>
      <c r="C38" s="38" t="s">
        <v>31</v>
      </c>
    </row>
    <row r="39" spans="1:12">
      <c r="A39" s="40" t="s">
        <v>2</v>
      </c>
      <c r="B39" s="106" t="s">
        <v>40</v>
      </c>
      <c r="C39" s="107"/>
      <c r="D39" s="107"/>
      <c r="E39" s="107"/>
      <c r="F39" s="106" t="s">
        <v>41</v>
      </c>
      <c r="G39" s="107"/>
      <c r="H39" s="108"/>
      <c r="I39" s="109" t="s">
        <v>42</v>
      </c>
      <c r="J39" s="110"/>
      <c r="K39" s="110"/>
      <c r="L39" s="111"/>
    </row>
    <row r="40" spans="1:12" ht="15.75" thickBot="1">
      <c r="A40" s="41"/>
      <c r="B40" s="96"/>
      <c r="C40" s="97"/>
      <c r="D40" s="97"/>
      <c r="E40" s="97"/>
      <c r="F40" s="96"/>
      <c r="G40" s="97"/>
      <c r="H40" s="98"/>
      <c r="I40" s="99" t="s">
        <v>89</v>
      </c>
      <c r="J40" s="100"/>
      <c r="K40" s="100"/>
      <c r="L40" s="101"/>
    </row>
    <row r="41" spans="1:12">
      <c r="A41" s="46" t="s">
        <v>34</v>
      </c>
      <c r="B41" s="123" t="s">
        <v>43</v>
      </c>
      <c r="C41" s="123"/>
      <c r="D41" s="123"/>
      <c r="E41" s="124"/>
      <c r="F41" s="112" t="s">
        <v>88</v>
      </c>
      <c r="G41" s="113"/>
      <c r="H41" s="114"/>
      <c r="I41" s="112" t="s">
        <v>90</v>
      </c>
      <c r="J41" s="113"/>
      <c r="K41" s="113"/>
      <c r="L41" s="114"/>
    </row>
    <row r="42" spans="1:12">
      <c r="A42" s="37" t="s">
        <v>35</v>
      </c>
      <c r="B42" s="86" t="s">
        <v>44</v>
      </c>
      <c r="C42" s="86"/>
      <c r="D42" s="86"/>
      <c r="E42" s="95"/>
      <c r="F42" s="115" t="s">
        <v>87</v>
      </c>
      <c r="G42" s="116"/>
      <c r="H42" s="117"/>
      <c r="I42" s="115" t="s">
        <v>49</v>
      </c>
      <c r="J42" s="116"/>
      <c r="K42" s="116"/>
      <c r="L42" s="117"/>
    </row>
    <row r="43" spans="1:12">
      <c r="A43" s="37" t="s">
        <v>36</v>
      </c>
      <c r="B43" s="86" t="s">
        <v>45</v>
      </c>
      <c r="C43" s="86"/>
      <c r="D43" s="86"/>
      <c r="E43" s="95"/>
      <c r="F43" s="115" t="s">
        <v>91</v>
      </c>
      <c r="G43" s="116"/>
      <c r="H43" s="117"/>
      <c r="I43" s="115" t="s">
        <v>92</v>
      </c>
      <c r="J43" s="116"/>
      <c r="K43" s="116"/>
      <c r="L43" s="117"/>
    </row>
    <row r="44" spans="1:12">
      <c r="A44" s="37" t="s">
        <v>37</v>
      </c>
      <c r="B44" s="86" t="s">
        <v>46</v>
      </c>
      <c r="C44" s="86"/>
      <c r="D44" s="86"/>
      <c r="E44" s="95"/>
      <c r="F44" s="115" t="s">
        <v>93</v>
      </c>
      <c r="G44" s="116"/>
      <c r="H44" s="117"/>
      <c r="I44" s="115" t="s">
        <v>94</v>
      </c>
      <c r="J44" s="116"/>
      <c r="K44" s="116"/>
      <c r="L44" s="117"/>
    </row>
    <row r="45" spans="1:12">
      <c r="A45" s="37" t="s">
        <v>38</v>
      </c>
      <c r="B45" s="86" t="s">
        <v>47</v>
      </c>
      <c r="C45" s="86"/>
      <c r="D45" s="86"/>
      <c r="E45" s="95"/>
      <c r="F45" s="115" t="s">
        <v>95</v>
      </c>
      <c r="G45" s="116"/>
      <c r="H45" s="117"/>
      <c r="I45" s="115" t="s">
        <v>96</v>
      </c>
      <c r="J45" s="116"/>
      <c r="K45" s="116"/>
      <c r="L45" s="117"/>
    </row>
    <row r="46" spans="1:12" ht="15.75" thickBot="1">
      <c r="A46" s="47" t="s">
        <v>39</v>
      </c>
      <c r="B46" s="125" t="s">
        <v>48</v>
      </c>
      <c r="C46" s="125"/>
      <c r="D46" s="125"/>
      <c r="E46" s="126"/>
      <c r="F46" s="120" t="s">
        <v>97</v>
      </c>
      <c r="G46" s="121"/>
      <c r="H46" s="122"/>
      <c r="I46" s="120" t="s">
        <v>98</v>
      </c>
      <c r="J46" s="121"/>
      <c r="K46" s="121"/>
      <c r="L46" s="122"/>
    </row>
    <row r="48" spans="1:12">
      <c r="A48" s="26" t="s">
        <v>52</v>
      </c>
      <c r="B48" s="42">
        <v>2014</v>
      </c>
      <c r="C48" s="38" t="s">
        <v>53</v>
      </c>
    </row>
    <row r="49" spans="1:12">
      <c r="A49" s="44" t="s">
        <v>72</v>
      </c>
    </row>
    <row r="50" spans="1:12">
      <c r="A50" s="44" t="s">
        <v>50</v>
      </c>
      <c r="F50" s="31">
        <f>H69</f>
        <v>2.1586676960784312</v>
      </c>
      <c r="G50" s="38" t="s">
        <v>51</v>
      </c>
    </row>
    <row r="51" spans="1:12">
      <c r="A51" s="44" t="s">
        <v>73</v>
      </c>
    </row>
    <row r="52" spans="1:12">
      <c r="A52" s="44" t="s">
        <v>74</v>
      </c>
    </row>
    <row r="53" spans="1:12">
      <c r="A53" s="44" t="s">
        <v>75</v>
      </c>
    </row>
    <row r="54" spans="1:12">
      <c r="A54" s="44" t="s">
        <v>76</v>
      </c>
    </row>
    <row r="55" spans="1:1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</row>
    <row r="56" spans="1:12">
      <c r="A56" s="44" t="s">
        <v>54</v>
      </c>
      <c r="B56" s="42">
        <f>I4+1</f>
        <v>2015</v>
      </c>
      <c r="C56" s="38" t="s">
        <v>55</v>
      </c>
    </row>
    <row r="57" spans="1:12">
      <c r="A57" s="44" t="s">
        <v>56</v>
      </c>
    </row>
    <row r="58" spans="1:12">
      <c r="A58" s="44" t="s">
        <v>77</v>
      </c>
      <c r="J58" s="35">
        <v>10000</v>
      </c>
      <c r="K58" s="38" t="s">
        <v>10</v>
      </c>
    </row>
    <row r="59" spans="1:12">
      <c r="A59" s="44" t="s">
        <v>78</v>
      </c>
      <c r="J59" s="35">
        <v>1000</v>
      </c>
      <c r="K59" s="38" t="s">
        <v>10</v>
      </c>
    </row>
    <row r="60" spans="1:12">
      <c r="A60" s="118" t="s">
        <v>79</v>
      </c>
      <c r="B60" s="118"/>
      <c r="C60" s="118"/>
      <c r="D60" s="118"/>
      <c r="E60" s="118"/>
      <c r="J60" s="35">
        <v>8000</v>
      </c>
      <c r="K60" s="38" t="s">
        <v>10</v>
      </c>
    </row>
    <row r="61" spans="1:12">
      <c r="A61" s="44" t="s">
        <v>80</v>
      </c>
      <c r="J61" s="35">
        <v>500</v>
      </c>
      <c r="K61" s="38" t="s">
        <v>10</v>
      </c>
    </row>
    <row r="62" spans="1:12">
      <c r="A62" s="44" t="s">
        <v>81</v>
      </c>
      <c r="J62" s="35">
        <v>5000</v>
      </c>
      <c r="K62" s="38" t="s">
        <v>10</v>
      </c>
    </row>
    <row r="63" spans="1:12">
      <c r="A63" s="44" t="s">
        <v>82</v>
      </c>
      <c r="J63" s="35">
        <v>5000</v>
      </c>
      <c r="K63" s="38" t="s">
        <v>10</v>
      </c>
    </row>
    <row r="64" spans="1:12">
      <c r="A64" s="44" t="s">
        <v>83</v>
      </c>
      <c r="J64" s="35">
        <v>20000</v>
      </c>
      <c r="K64" s="38" t="s">
        <v>10</v>
      </c>
    </row>
    <row r="65" spans="1:12">
      <c r="A65" s="44" t="s">
        <v>84</v>
      </c>
      <c r="J65" s="35">
        <v>3000</v>
      </c>
      <c r="K65" s="38" t="s">
        <v>10</v>
      </c>
    </row>
    <row r="66" spans="1:12">
      <c r="A66" s="44" t="s">
        <v>85</v>
      </c>
      <c r="J66" s="35">
        <v>5000</v>
      </c>
      <c r="K66" s="38" t="s">
        <v>10</v>
      </c>
    </row>
    <row r="67" spans="1:12">
      <c r="A67" s="27" t="s">
        <v>57</v>
      </c>
      <c r="J67" s="36">
        <f>SUM(J58:J66)</f>
        <v>57500</v>
      </c>
      <c r="K67" s="28" t="s">
        <v>58</v>
      </c>
    </row>
    <row r="68" spans="1:12">
      <c r="A68" s="44" t="s">
        <v>59</v>
      </c>
      <c r="H68" s="42">
        <f>I4</f>
        <v>2014</v>
      </c>
      <c r="I68" s="38" t="s">
        <v>67</v>
      </c>
      <c r="K68" s="6">
        <f>G37</f>
        <v>-28215.514035</v>
      </c>
    </row>
    <row r="69" spans="1:12">
      <c r="A69" s="44" t="s">
        <v>60</v>
      </c>
      <c r="C69" s="22">
        <f>J67+K68</f>
        <v>29284.485965</v>
      </c>
      <c r="D69" s="42" t="s">
        <v>61</v>
      </c>
      <c r="E69" s="29">
        <f>I4+1</f>
        <v>2015</v>
      </c>
      <c r="F69" s="38" t="s">
        <v>63</v>
      </c>
      <c r="H69" s="7">
        <f>C69/(E6*12)</f>
        <v>2.1586676960784312</v>
      </c>
      <c r="I69" s="38" t="s">
        <v>64</v>
      </c>
    </row>
    <row r="71" spans="1:12">
      <c r="B71" s="38" t="s">
        <v>65</v>
      </c>
    </row>
    <row r="72" spans="1:12">
      <c r="B72" s="38" t="s">
        <v>41</v>
      </c>
      <c r="I72" s="38" t="s">
        <v>66</v>
      </c>
    </row>
    <row r="73" spans="1:12">
      <c r="L73" s="32"/>
    </row>
    <row r="74" spans="1:12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</row>
    <row r="82" spans="12:12">
      <c r="L82" s="32"/>
    </row>
  </sheetData>
  <mergeCells count="60">
    <mergeCell ref="J1:K1"/>
    <mergeCell ref="E4:H4"/>
    <mergeCell ref="B43:E43"/>
    <mergeCell ref="F43:H43"/>
    <mergeCell ref="I43:L43"/>
    <mergeCell ref="B44:E44"/>
    <mergeCell ref="F44:H44"/>
    <mergeCell ref="I44:L44"/>
    <mergeCell ref="A60:E60"/>
    <mergeCell ref="A74:K74"/>
    <mergeCell ref="B45:E45"/>
    <mergeCell ref="F45:H45"/>
    <mergeCell ref="I45:L45"/>
    <mergeCell ref="B46:E46"/>
    <mergeCell ref="F46:H46"/>
    <mergeCell ref="I46:L46"/>
    <mergeCell ref="F41:H41"/>
    <mergeCell ref="I41:L41"/>
    <mergeCell ref="B42:E42"/>
    <mergeCell ref="F42:H42"/>
    <mergeCell ref="I42:L42"/>
    <mergeCell ref="B41:E41"/>
    <mergeCell ref="B40:E40"/>
    <mergeCell ref="F40:H40"/>
    <mergeCell ref="I40:L40"/>
    <mergeCell ref="B33:H33"/>
    <mergeCell ref="K33:L33"/>
    <mergeCell ref="K34:L34"/>
    <mergeCell ref="K35:L35"/>
    <mergeCell ref="B39:E39"/>
    <mergeCell ref="F39:H39"/>
    <mergeCell ref="I39:L39"/>
    <mergeCell ref="B34:H34"/>
    <mergeCell ref="B28:H28"/>
    <mergeCell ref="K28:L28"/>
    <mergeCell ref="B31:H31"/>
    <mergeCell ref="K31:L31"/>
    <mergeCell ref="K32:L32"/>
    <mergeCell ref="B29:H29"/>
    <mergeCell ref="K29:L29"/>
    <mergeCell ref="B30:H30"/>
    <mergeCell ref="K30:L30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0:B20"/>
    <mergeCell ref="B21:H21"/>
    <mergeCell ref="K21:L21"/>
  </mergeCells>
  <pageMargins left="0.16" right="0.11" top="0.23" bottom="0.75" header="0.16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2015-03-27T13:31:08Z</dcterms:modified>
</cp:coreProperties>
</file>