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4" r:id="rId1"/>
  </sheets>
  <calcPr calcId="125725"/>
</workbook>
</file>

<file path=xl/calcChain.xml><?xml version="1.0" encoding="utf-8"?>
<calcChain xmlns="http://schemas.openxmlformats.org/spreadsheetml/2006/main">
  <c r="K46" i="4"/>
  <c r="K44" l="1"/>
  <c r="K42" l="1"/>
  <c r="K41" l="1"/>
  <c r="K40" l="1"/>
  <c r="K39"/>
  <c r="K38" l="1"/>
  <c r="K37"/>
  <c r="K35" l="1"/>
  <c r="K34" l="1"/>
  <c r="K33"/>
  <c r="K32" l="1"/>
  <c r="K31"/>
  <c r="K30" l="1"/>
  <c r="K29" l="1"/>
  <c r="E80" l="1"/>
  <c r="H79"/>
  <c r="J78"/>
  <c r="B70"/>
  <c r="B63"/>
  <c r="B53"/>
  <c r="D52"/>
  <c r="K28"/>
  <c r="K47" s="1"/>
  <c r="G17"/>
  <c r="G16"/>
  <c r="G15"/>
  <c r="G14"/>
  <c r="G7"/>
  <c r="I7" s="1"/>
  <c r="A20" s="1"/>
  <c r="B6"/>
  <c r="K48" l="1"/>
  <c r="K49" s="1"/>
  <c r="J13"/>
  <c r="K50" l="1"/>
  <c r="G52" s="1"/>
  <c r="K79" l="1"/>
  <c r="C80" s="1"/>
  <c r="H80" s="1"/>
  <c r="F65" s="1"/>
</calcChain>
</file>

<file path=xl/sharedStrings.xml><?xml version="1.0" encoding="utf-8"?>
<sst xmlns="http://schemas.openxmlformats.org/spreadsheetml/2006/main" count="170" uniqueCount="135">
  <si>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</si>
  <si>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</si>
  <si>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</si>
  <si>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</si>
  <si>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</si>
  <si>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</si>
  <si>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</si>
  <si>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</si>
  <si>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</si>
  <si>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</si>
  <si>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</si>
  <si>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</si>
  <si>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</si>
  <si>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</si>
  <si>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</si>
  <si>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</si>
  <si>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</si>
  <si>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</si>
  <si>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</si>
  <si>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</si>
  <si>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</si>
  <si>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</si>
  <si>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</si>
  <si>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</si>
  <si>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</si>
  <si>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</si>
  <si>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</si>
  <si>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</si>
  <si>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</si>
  <si>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</si>
  <si>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</si>
  <si>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</si>
  <si>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</si>
  <si>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</si>
  <si>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</si>
  <si>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</si>
  <si>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</si>
  <si>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</si>
  <si>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</si>
  <si>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</si>
  <si>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</si>
  <si>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</si>
  <si>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</si>
  <si>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</si>
  <si>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</si>
  <si>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</si>
  <si>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</si>
  <si>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</si>
  <si>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</si>
  <si>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</si>
  <si>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</si>
  <si>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</si>
  <si>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</si>
  <si>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</si>
  <si>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</si>
  <si>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</si>
  <si>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</si>
  <si>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</si>
  <si>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</si>
  <si>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</si>
  <si>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</si>
  <si>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</si>
  <si>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</si>
  <si>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</si>
  <si>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</si>
  <si>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</si>
  <si>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</si>
  <si>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</si>
  <si>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</si>
  <si>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</si>
  <si>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</si>
  <si>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</si>
  <si>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</si>
  <si>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</si>
  <si>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</si>
  <si>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</si>
  <si>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</si>
  <si>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 xml:space="preserve">1. В </t>
  </si>
  <si>
    <t xml:space="preserve">   рублей (</t>
  </si>
  <si>
    <t xml:space="preserve">  70    ( </t>
  </si>
  <si>
    <t>Изготовление металлической двери в комнату уборщицы (50%)</t>
  </si>
  <si>
    <t>Замена автоматических выключателей МОП во ВРУ</t>
  </si>
  <si>
    <t>Монтаж информационной доски в подъезде.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</si>
  <si>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</si>
  <si>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</si>
  <si>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</si>
  <si>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</si>
  <si>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</si>
  <si>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</si>
  <si>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</si>
  <si>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</si>
  <si>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</si>
  <si>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</si>
  <si>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</si>
  <si>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</si>
  <si>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</si>
  <si>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подъездов в апреле</t>
  </si>
  <si>
    <t>Прочистка канализации м/у домами 70-76</t>
  </si>
  <si>
    <t>Перерасход (+) или экономия (-) средств в 2013 году.</t>
  </si>
  <si>
    <t>Монтаж дополнительного освещения (Р.Л. до дома №73) (12,53%)</t>
  </si>
  <si>
    <t>м/час</t>
  </si>
  <si>
    <t>Уборка и вывоз снега с придомовой территории в марте (3,10%)</t>
  </si>
  <si>
    <t>Нанесение трафарета на мусорные баки (3,10%)</t>
  </si>
  <si>
    <t>Покраска мусорных баков (3,10%)</t>
  </si>
  <si>
    <t>раб.</t>
  </si>
  <si>
    <t>Замена трансформатора тока (по предписанию энергосбыта)(2,26%)</t>
  </si>
  <si>
    <t>Ремонт бытового помещения (2,26%)</t>
  </si>
  <si>
    <t>Чистка КНС (канализационной насосной станции) (2,26%)</t>
  </si>
  <si>
    <t>Генеральная уборка в октябре.</t>
  </si>
  <si>
    <t>м ²</t>
  </si>
  <si>
    <t>Замена питающих кабелей на электродвигатели насосов КНС (2,26%).</t>
  </si>
  <si>
    <t>м</t>
  </si>
  <si>
    <t>Регистрация видеонаблюдения(2,26%).</t>
  </si>
  <si>
    <t>Замена манометров в ИТП (25,06%)</t>
  </si>
  <si>
    <t>Замена термометров в ИТП (25,06%)</t>
  </si>
  <si>
    <t>Всего в 2014году:</t>
  </si>
  <si>
    <t>ИТОГО за 2014год:</t>
  </si>
  <si>
    <t>ИТОГО на 31.12.2014г:</t>
  </si>
  <si>
    <t>Изменение освещения в подъезде (замена: замена светильников, выключателя</t>
  </si>
  <si>
    <t>Замена считывателя в ИТП (25,06%)</t>
  </si>
  <si>
    <t>Приобретение детских новогодних подарков.</t>
  </si>
  <si>
    <t>Установка новогодней елки (2,26 %)</t>
  </si>
  <si>
    <t>год</t>
  </si>
  <si>
    <t>Замена 3 фазного автомата во ВРУ.</t>
  </si>
  <si>
    <t>мес.</t>
  </si>
  <si>
    <t>Тех. обслуживание охранной сигнализации ИТП( 25,06%).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</si>
  <si>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</si>
  <si>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 xml:space="preserve">кв.9 -              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</si>
  <si>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12 -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</si>
  <si>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20 - </t>
    </r>
  </si>
  <si>
    <t xml:space="preserve">Что  с  учетом  перерасхода (+)   или   экономии (-)  средств    в </t>
  </si>
  <si>
    <t xml:space="preserve"> - содержание общего имущества -  11,20    рубля с кв.метра общей площади в месяц;</t>
  </si>
  <si>
    <t>6.    В</t>
  </si>
  <si>
    <t>Предъявлен на рассмотрение жителей</t>
  </si>
  <si>
    <t>Накладные расходы (14%)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</si>
</sst>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" xfId="0" applyFont="1" applyFill="1" applyBorder="1" applyAlignment="1"/>
    <xf numFmtId="4" fontId="10" fillId="0" borderId="0" xfId="0" applyNumberFormat="1" applyFont="1"/>
    <xf numFmtId="4" fontId="11" fillId="0" borderId="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3" xfId="0" applyFont="1" applyFill="1" applyBorder="1" applyAlignment="1"/>
    <xf numFmtId="0" fontId="1" fillId="0" borderId="15" xfId="0" applyFont="1" applyFill="1" applyBorder="1" applyAlignment="1"/>
    <xf numFmtId="0" fontId="1" fillId="0" borderId="14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0" applyFont="1" applyFill="1"/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8" fillId="0" borderId="0" xfId="0" applyFont="1" applyFill="1" applyAlignment="1">
      <alignment horizontal="center" wrapText="1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5"/>
  <sheetViews>
    <sheetView tabSelected="1" topLeftCell="A58" zoomScale="90" zoomScaleNormal="90" workbookViewId="0">
      <selection activeCell="K24" sqref="K24:L24"/>
    </sheetView>
  </sheetViews>
  <sheetFormatPr defaultRowHeight="15"/>
  <cols>
    <col min="1" max="1" width="5.28515625" customWidth="1"/>
    <col min="2" max="2" width="10.8554687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13.5703125" customWidth="1"/>
    <col min="9" max="9" width="8.42578125" customWidth="1"/>
    <col min="10" max="10" width="11.28515625" customWidth="1"/>
    <col min="11" max="11" width="9.5703125" customWidth="1"/>
    <col min="12" max="12" width="7.85546875" customWidth="1"/>
  </cols>
  <sheetData>
    <row r="1" spans="1:12" ht="30.75" customHeight="1">
      <c r="A1" s="65"/>
      <c r="B1" s="65"/>
      <c r="C1" s="65"/>
      <c r="D1" s="65"/>
      <c r="E1" s="65"/>
      <c r="F1" s="65"/>
      <c r="G1" s="65"/>
      <c r="H1" s="65"/>
      <c r="I1" s="65"/>
      <c r="J1" s="123" t="s">
        <v>133</v>
      </c>
      <c r="K1" s="123"/>
      <c r="L1" s="65"/>
    </row>
    <row r="2" spans="1:12" ht="18.7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8.7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8.75">
      <c r="A4" s="1"/>
      <c r="B4" s="2"/>
      <c r="C4" s="1"/>
      <c r="D4" s="4" t="s">
        <v>2</v>
      </c>
      <c r="E4" s="48">
        <v>70</v>
      </c>
      <c r="F4" s="18" t="s">
        <v>75</v>
      </c>
      <c r="G4" s="18"/>
      <c r="H4" s="48"/>
      <c r="I4" s="48">
        <v>2014</v>
      </c>
      <c r="J4" s="18" t="s">
        <v>122</v>
      </c>
    </row>
    <row r="5" spans="1:12" ht="18.75">
      <c r="A5" s="1"/>
      <c r="B5" s="2"/>
      <c r="C5" s="38"/>
      <c r="D5" s="38"/>
      <c r="E5" s="39"/>
      <c r="F5" s="38"/>
      <c r="G5" s="38"/>
      <c r="H5" s="38"/>
      <c r="I5" s="38"/>
      <c r="J5" s="38"/>
      <c r="K5" s="38"/>
    </row>
    <row r="6" spans="1:12" ht="15.75">
      <c r="A6" s="3" t="s">
        <v>77</v>
      </c>
      <c r="B6" s="46">
        <f>I4</f>
        <v>2014</v>
      </c>
      <c r="C6" t="s">
        <v>26</v>
      </c>
      <c r="D6" s="46" t="s">
        <v>79</v>
      </c>
      <c r="E6" s="53">
        <v>1136.5999999999999</v>
      </c>
      <c r="F6" t="s">
        <v>60</v>
      </c>
    </row>
    <row r="7" spans="1:12" ht="15.75">
      <c r="A7" s="75">
        <v>555501.75</v>
      </c>
      <c r="B7" s="75"/>
      <c r="C7" s="5" t="s">
        <v>3</v>
      </c>
      <c r="G7" s="8">
        <f>A7-J8</f>
        <v>391572.44</v>
      </c>
      <c r="H7" s="35" t="s">
        <v>78</v>
      </c>
      <c r="I7" s="7">
        <f>(G7/A7)*100</f>
        <v>70.489866143536005</v>
      </c>
      <c r="J7" t="s">
        <v>4</v>
      </c>
    </row>
    <row r="8" spans="1:12" ht="15.75">
      <c r="A8" t="s">
        <v>74</v>
      </c>
      <c r="J8" s="53">
        <v>163929.31</v>
      </c>
      <c r="K8" t="s">
        <v>5</v>
      </c>
    </row>
    <row r="9" spans="1:12">
      <c r="A9" t="s">
        <v>73</v>
      </c>
    </row>
    <row r="10" spans="1:12">
      <c r="A10" t="s">
        <v>126</v>
      </c>
      <c r="B10" s="20">
        <v>12248.06</v>
      </c>
      <c r="C10" t="s">
        <v>10</v>
      </c>
      <c r="E10" s="27" t="s">
        <v>128</v>
      </c>
      <c r="F10" s="20">
        <v>21125.81</v>
      </c>
      <c r="G10" t="s">
        <v>10</v>
      </c>
      <c r="I10" s="29" t="s">
        <v>67</v>
      </c>
      <c r="J10" s="20">
        <v>11558.9</v>
      </c>
      <c r="K10" t="s">
        <v>10</v>
      </c>
    </row>
    <row r="11" spans="1:12">
      <c r="A11" t="s">
        <v>127</v>
      </c>
      <c r="B11" s="20">
        <v>22209.74</v>
      </c>
      <c r="C11" t="s">
        <v>10</v>
      </c>
      <c r="E11" s="27" t="s">
        <v>129</v>
      </c>
      <c r="F11" s="20">
        <v>34079.519999999997</v>
      </c>
      <c r="G11" t="s">
        <v>10</v>
      </c>
      <c r="I11" s="27"/>
      <c r="J11" s="20"/>
    </row>
    <row r="12" spans="1:12">
      <c r="B12" s="20"/>
      <c r="E12" s="29"/>
      <c r="F12" s="20"/>
      <c r="I12" s="29"/>
      <c r="J12" s="20"/>
    </row>
    <row r="13" spans="1:12" ht="15.75">
      <c r="A13" t="s">
        <v>28</v>
      </c>
      <c r="J13" s="20">
        <f>G14+G15+G16+G17</f>
        <v>163929.31000000003</v>
      </c>
      <c r="K13" s="21" t="s">
        <v>29</v>
      </c>
    </row>
    <row r="14" spans="1:12">
      <c r="A14" s="9" t="s">
        <v>6</v>
      </c>
      <c r="B14" t="s">
        <v>7</v>
      </c>
      <c r="G14" s="6">
        <f>(J8*43.5/100)</f>
        <v>71309.249850000007</v>
      </c>
      <c r="H14" t="s">
        <v>10</v>
      </c>
    </row>
    <row r="15" spans="1:12">
      <c r="A15" s="9" t="s">
        <v>6</v>
      </c>
      <c r="B15" t="s">
        <v>8</v>
      </c>
      <c r="G15" s="6">
        <f>(J8*36.6/100)</f>
        <v>59998.127460000003</v>
      </c>
      <c r="H15" t="s">
        <v>10</v>
      </c>
    </row>
    <row r="16" spans="1:12">
      <c r="A16" s="9" t="s">
        <v>6</v>
      </c>
      <c r="B16" t="s">
        <v>9</v>
      </c>
      <c r="G16" s="6">
        <f>(J8*12.5/100)</f>
        <v>20491.16375</v>
      </c>
      <c r="H16" t="s">
        <v>10</v>
      </c>
      <c r="K16" s="5"/>
      <c r="L16" s="13"/>
    </row>
    <row r="17" spans="1:13">
      <c r="A17" s="9" t="s">
        <v>6</v>
      </c>
      <c r="B17" t="s">
        <v>14</v>
      </c>
      <c r="G17" s="6">
        <f>(J8*7.4/100)</f>
        <v>12130.768940000002</v>
      </c>
      <c r="H17" t="s">
        <v>10</v>
      </c>
    </row>
    <row r="18" spans="1:13">
      <c r="G18" s="52"/>
    </row>
    <row r="19" spans="1:13" ht="18.75" customHeight="1">
      <c r="A19" s="10" t="s">
        <v>11</v>
      </c>
      <c r="G19" s="6">
        <v>59513.46</v>
      </c>
      <c r="H19" t="s">
        <v>12</v>
      </c>
    </row>
    <row r="20" spans="1:13" ht="15.75" thickBot="1">
      <c r="A20" s="76">
        <f>G19*I7/100</f>
        <v>41950.958291386843</v>
      </c>
      <c r="B20" s="76"/>
      <c r="C20" t="s">
        <v>66</v>
      </c>
    </row>
    <row r="21" spans="1:13">
      <c r="A21" s="11" t="s">
        <v>2</v>
      </c>
      <c r="B21" s="77" t="s">
        <v>20</v>
      </c>
      <c r="C21" s="78"/>
      <c r="D21" s="78"/>
      <c r="E21" s="78"/>
      <c r="F21" s="78"/>
      <c r="G21" s="78"/>
      <c r="H21" s="79"/>
      <c r="I21" s="11" t="s">
        <v>18</v>
      </c>
      <c r="J21" s="14" t="s">
        <v>17</v>
      </c>
      <c r="K21" s="77" t="s">
        <v>15</v>
      </c>
      <c r="L21" s="79"/>
    </row>
    <row r="22" spans="1:13" ht="15.75" thickBot="1">
      <c r="A22" s="12" t="s">
        <v>13</v>
      </c>
      <c r="B22" s="67"/>
      <c r="C22" s="68"/>
      <c r="D22" s="68"/>
      <c r="E22" s="68"/>
      <c r="F22" s="68"/>
      <c r="G22" s="68"/>
      <c r="H22" s="69"/>
      <c r="I22" s="12" t="s">
        <v>19</v>
      </c>
      <c r="J22" s="15"/>
      <c r="K22" s="70" t="s">
        <v>16</v>
      </c>
      <c r="L22" s="71"/>
    </row>
    <row r="23" spans="1:13" ht="15.75" thickBot="1">
      <c r="A23" s="49"/>
      <c r="B23" s="126" t="s">
        <v>98</v>
      </c>
      <c r="C23" s="127"/>
      <c r="D23" s="127"/>
      <c r="E23" s="127"/>
      <c r="F23" s="127"/>
      <c r="G23" s="127"/>
      <c r="H23" s="128"/>
      <c r="I23" s="50"/>
      <c r="J23" s="51"/>
      <c r="K23" s="129">
        <v>-1315.11</v>
      </c>
      <c r="L23" s="130"/>
      <c r="M23">
        <v>-1315.11</v>
      </c>
    </row>
    <row r="24" spans="1:13">
      <c r="A24" s="34">
        <v>1</v>
      </c>
      <c r="B24" s="66" t="s">
        <v>80</v>
      </c>
      <c r="C24" s="66"/>
      <c r="D24" s="66"/>
      <c r="E24" s="66"/>
      <c r="F24" s="66"/>
      <c r="G24" s="66"/>
      <c r="H24" s="66"/>
      <c r="I24" s="17" t="s">
        <v>76</v>
      </c>
      <c r="J24" s="37">
        <v>1</v>
      </c>
      <c r="K24" s="103">
        <v>3750</v>
      </c>
      <c r="L24" s="104"/>
    </row>
    <row r="25" spans="1:13">
      <c r="A25" s="34">
        <v>2</v>
      </c>
      <c r="B25" s="107" t="s">
        <v>82</v>
      </c>
      <c r="C25" s="66"/>
      <c r="D25" s="66"/>
      <c r="E25" s="66"/>
      <c r="F25" s="66"/>
      <c r="G25" s="66"/>
      <c r="H25" s="108"/>
      <c r="I25" s="17" t="s">
        <v>76</v>
      </c>
      <c r="J25" s="37">
        <v>1</v>
      </c>
      <c r="K25" s="103">
        <v>2998</v>
      </c>
      <c r="L25" s="104"/>
    </row>
    <row r="26" spans="1:13">
      <c r="A26" s="34">
        <v>3</v>
      </c>
      <c r="B26" s="47" t="s">
        <v>81</v>
      </c>
      <c r="C26" s="47"/>
      <c r="D26" s="47"/>
      <c r="E26" s="47"/>
      <c r="F26" s="47"/>
      <c r="G26" s="47"/>
      <c r="H26" s="47"/>
      <c r="I26" s="17" t="s">
        <v>76</v>
      </c>
      <c r="J26" s="37">
        <v>1</v>
      </c>
      <c r="K26" s="103">
        <v>70</v>
      </c>
      <c r="L26" s="104"/>
    </row>
    <row r="27" spans="1:13">
      <c r="A27" s="34">
        <v>4</v>
      </c>
      <c r="B27" s="47" t="s">
        <v>96</v>
      </c>
      <c r="C27" s="47"/>
      <c r="D27" s="47"/>
      <c r="E27" s="47"/>
      <c r="F27" s="47"/>
      <c r="G27" s="47"/>
      <c r="H27" s="47"/>
      <c r="I27" s="43" t="s">
        <v>95</v>
      </c>
      <c r="J27" s="37">
        <v>252</v>
      </c>
      <c r="K27" s="103">
        <v>1000</v>
      </c>
      <c r="L27" s="104"/>
    </row>
    <row r="28" spans="1:13">
      <c r="A28" s="34">
        <v>5</v>
      </c>
      <c r="B28" s="107" t="s">
        <v>97</v>
      </c>
      <c r="C28" s="66"/>
      <c r="D28" s="66"/>
      <c r="E28" s="66"/>
      <c r="F28" s="66"/>
      <c r="G28" s="66"/>
      <c r="H28" s="108"/>
      <c r="I28" s="43" t="s">
        <v>76</v>
      </c>
      <c r="J28" s="37">
        <v>2</v>
      </c>
      <c r="K28" s="103">
        <f>2000/2</f>
        <v>1000</v>
      </c>
      <c r="L28" s="104"/>
    </row>
    <row r="29" spans="1:13">
      <c r="A29" s="34">
        <v>6</v>
      </c>
      <c r="B29" s="107" t="s">
        <v>99</v>
      </c>
      <c r="C29" s="66"/>
      <c r="D29" s="66"/>
      <c r="E29" s="66"/>
      <c r="F29" s="66"/>
      <c r="G29" s="66"/>
      <c r="H29" s="108"/>
      <c r="I29" s="43" t="s">
        <v>76</v>
      </c>
      <c r="J29" s="37">
        <v>4</v>
      </c>
      <c r="K29" s="103">
        <f>(35450+40000)*0.1253</f>
        <v>9453.8850000000002</v>
      </c>
      <c r="L29" s="104"/>
    </row>
    <row r="30" spans="1:13">
      <c r="A30" s="34">
        <v>7</v>
      </c>
      <c r="B30" s="110" t="s">
        <v>101</v>
      </c>
      <c r="C30" s="113"/>
      <c r="D30" s="113"/>
      <c r="E30" s="113"/>
      <c r="F30" s="113"/>
      <c r="G30" s="113"/>
      <c r="H30" s="113"/>
      <c r="I30" s="54" t="s">
        <v>100</v>
      </c>
      <c r="J30" s="37">
        <v>7</v>
      </c>
      <c r="K30" s="103">
        <f>22050*0.031</f>
        <v>683.55</v>
      </c>
      <c r="L30" s="104"/>
    </row>
    <row r="31" spans="1:13">
      <c r="A31" s="34">
        <v>8</v>
      </c>
      <c r="B31" s="107" t="s">
        <v>102</v>
      </c>
      <c r="C31" s="66"/>
      <c r="D31" s="66"/>
      <c r="E31" s="66"/>
      <c r="F31" s="66"/>
      <c r="G31" s="66"/>
      <c r="H31" s="108"/>
      <c r="I31" s="54" t="s">
        <v>76</v>
      </c>
      <c r="J31" s="37">
        <v>26</v>
      </c>
      <c r="K31" s="103">
        <f>346.67*0.031</f>
        <v>10.74677</v>
      </c>
      <c r="L31" s="104"/>
    </row>
    <row r="32" spans="1:13">
      <c r="A32" s="34">
        <v>9</v>
      </c>
      <c r="B32" s="107" t="s">
        <v>103</v>
      </c>
      <c r="C32" s="66"/>
      <c r="D32" s="66"/>
      <c r="E32" s="66"/>
      <c r="F32" s="66"/>
      <c r="G32" s="66"/>
      <c r="H32" s="108"/>
      <c r="I32" s="54" t="s">
        <v>76</v>
      </c>
      <c r="J32" s="37">
        <v>21</v>
      </c>
      <c r="K32" s="105">
        <f>1041.6*0.031</f>
        <v>32.2896</v>
      </c>
      <c r="L32" s="104"/>
    </row>
    <row r="33" spans="1:12">
      <c r="A33" s="34">
        <v>10</v>
      </c>
      <c r="B33" s="114" t="s">
        <v>106</v>
      </c>
      <c r="C33" s="113"/>
      <c r="D33" s="113"/>
      <c r="E33" s="113"/>
      <c r="F33" s="113"/>
      <c r="G33" s="113"/>
      <c r="H33" s="113"/>
      <c r="I33" s="17" t="s">
        <v>104</v>
      </c>
      <c r="J33" s="37">
        <v>1</v>
      </c>
      <c r="K33" s="72">
        <f>7154.4*0.0226</f>
        <v>161.68943999999999</v>
      </c>
      <c r="L33" s="73"/>
    </row>
    <row r="34" spans="1:12">
      <c r="A34" s="34">
        <v>11</v>
      </c>
      <c r="B34" s="114" t="s">
        <v>105</v>
      </c>
      <c r="C34" s="115"/>
      <c r="D34" s="115"/>
      <c r="E34" s="115"/>
      <c r="F34" s="115"/>
      <c r="G34" s="115"/>
      <c r="H34" s="116"/>
      <c r="I34" s="17" t="s">
        <v>76</v>
      </c>
      <c r="J34" s="37">
        <v>6</v>
      </c>
      <c r="K34" s="72">
        <f>(2400+3000)*0.0226</f>
        <v>122.03999999999999</v>
      </c>
      <c r="L34" s="73"/>
    </row>
    <row r="35" spans="1:12" ht="15" customHeight="1">
      <c r="A35" s="34">
        <v>12</v>
      </c>
      <c r="B35" s="114" t="s">
        <v>107</v>
      </c>
      <c r="C35" s="115"/>
      <c r="D35" s="115"/>
      <c r="E35" s="115"/>
      <c r="F35" s="115"/>
      <c r="G35" s="115"/>
      <c r="H35" s="116"/>
      <c r="I35" s="17"/>
      <c r="J35" s="37"/>
      <c r="K35" s="72">
        <f>2000*0.0226</f>
        <v>45.199999999999996</v>
      </c>
      <c r="L35" s="73"/>
    </row>
    <row r="36" spans="1:12">
      <c r="A36" s="34">
        <v>13</v>
      </c>
      <c r="B36" s="114" t="s">
        <v>108</v>
      </c>
      <c r="C36" s="115"/>
      <c r="D36" s="115"/>
      <c r="E36" s="115"/>
      <c r="F36" s="115"/>
      <c r="G36" s="115"/>
      <c r="H36" s="116"/>
      <c r="I36" s="17" t="s">
        <v>109</v>
      </c>
      <c r="J36" s="37">
        <v>252</v>
      </c>
      <c r="K36" s="72">
        <v>1000</v>
      </c>
      <c r="L36" s="73"/>
    </row>
    <row r="37" spans="1:12">
      <c r="A37" s="34">
        <v>14</v>
      </c>
      <c r="B37" s="114" t="s">
        <v>110</v>
      </c>
      <c r="C37" s="115"/>
      <c r="D37" s="115"/>
      <c r="E37" s="115"/>
      <c r="F37" s="115"/>
      <c r="G37" s="115"/>
      <c r="H37" s="116"/>
      <c r="I37" s="17" t="s">
        <v>111</v>
      </c>
      <c r="J37" s="37">
        <v>47</v>
      </c>
      <c r="K37" s="72">
        <f>(8628+4000)*0.0226</f>
        <v>285.39279999999997</v>
      </c>
      <c r="L37" s="73"/>
    </row>
    <row r="38" spans="1:12">
      <c r="A38" s="34">
        <v>15</v>
      </c>
      <c r="B38" s="114" t="s">
        <v>112</v>
      </c>
      <c r="C38" s="115"/>
      <c r="D38" s="115"/>
      <c r="E38" s="115"/>
      <c r="F38" s="115"/>
      <c r="G38" s="115"/>
      <c r="H38" s="116"/>
      <c r="I38" s="17" t="s">
        <v>76</v>
      </c>
      <c r="J38" s="37">
        <v>1</v>
      </c>
      <c r="K38" s="72">
        <f>17760.7*0.0226</f>
        <v>401.39182</v>
      </c>
      <c r="L38" s="73"/>
    </row>
    <row r="39" spans="1:12">
      <c r="A39" s="34">
        <v>16</v>
      </c>
      <c r="B39" s="110" t="s">
        <v>113</v>
      </c>
      <c r="C39" s="113"/>
      <c r="D39" s="113"/>
      <c r="E39" s="113"/>
      <c r="F39" s="113"/>
      <c r="G39" s="113"/>
      <c r="H39" s="112"/>
      <c r="I39" s="33" t="s">
        <v>76</v>
      </c>
      <c r="J39" s="55">
        <v>2</v>
      </c>
      <c r="K39" s="124">
        <f>380*2*0.2506</f>
        <v>190.45599999999999</v>
      </c>
      <c r="L39" s="125"/>
    </row>
    <row r="40" spans="1:12">
      <c r="A40" s="34">
        <v>17</v>
      </c>
      <c r="B40" s="109" t="s">
        <v>114</v>
      </c>
      <c r="C40" s="91"/>
      <c r="D40" s="91"/>
      <c r="E40" s="91"/>
      <c r="F40" s="91"/>
      <c r="G40" s="91"/>
      <c r="H40" s="92"/>
      <c r="I40" s="33" t="s">
        <v>76</v>
      </c>
      <c r="J40" s="55">
        <v>2</v>
      </c>
      <c r="K40" s="124">
        <f>250*2*0.2506</f>
        <v>125.3</v>
      </c>
      <c r="L40" s="125"/>
    </row>
    <row r="41" spans="1:12" ht="15.75" customHeight="1">
      <c r="A41" s="34">
        <v>18</v>
      </c>
      <c r="B41" s="107" t="s">
        <v>118</v>
      </c>
      <c r="C41" s="66"/>
      <c r="D41" s="66"/>
      <c r="E41" s="66"/>
      <c r="F41" s="66"/>
      <c r="G41" s="66"/>
      <c r="H41" s="108"/>
      <c r="I41" s="17" t="s">
        <v>104</v>
      </c>
      <c r="J41" s="37">
        <v>1</v>
      </c>
      <c r="K41" s="103">
        <f>10350+8000</f>
        <v>18350</v>
      </c>
      <c r="L41" s="104"/>
    </row>
    <row r="42" spans="1:12">
      <c r="A42" s="34">
        <v>19</v>
      </c>
      <c r="B42" s="109" t="s">
        <v>119</v>
      </c>
      <c r="C42" s="91"/>
      <c r="D42" s="91"/>
      <c r="E42" s="91"/>
      <c r="F42" s="91"/>
      <c r="G42" s="91"/>
      <c r="H42" s="92"/>
      <c r="I42" s="17" t="s">
        <v>76</v>
      </c>
      <c r="J42" s="60">
        <v>1</v>
      </c>
      <c r="K42" s="105">
        <f>1267*0.2506</f>
        <v>317.5102</v>
      </c>
      <c r="L42" s="106"/>
    </row>
    <row r="43" spans="1:12">
      <c r="A43" s="34">
        <v>20</v>
      </c>
      <c r="B43" s="110" t="s">
        <v>120</v>
      </c>
      <c r="C43" s="111"/>
      <c r="D43" s="111"/>
      <c r="E43" s="111"/>
      <c r="F43" s="111"/>
      <c r="G43" s="111"/>
      <c r="H43" s="112"/>
      <c r="I43" s="17" t="s">
        <v>76</v>
      </c>
      <c r="J43" s="60">
        <v>1</v>
      </c>
      <c r="K43" s="105">
        <v>100</v>
      </c>
      <c r="L43" s="106"/>
    </row>
    <row r="44" spans="1:12">
      <c r="A44" s="34">
        <v>21</v>
      </c>
      <c r="B44" s="107" t="s">
        <v>121</v>
      </c>
      <c r="C44" s="66"/>
      <c r="D44" s="66"/>
      <c r="E44" s="66"/>
      <c r="F44" s="66"/>
      <c r="G44" s="66"/>
      <c r="H44" s="108"/>
      <c r="I44" s="17" t="s">
        <v>76</v>
      </c>
      <c r="J44" s="37">
        <v>1</v>
      </c>
      <c r="K44" s="103">
        <f>19433*0.0226</f>
        <v>439.18579999999997</v>
      </c>
      <c r="L44" s="104"/>
    </row>
    <row r="45" spans="1:12">
      <c r="A45" s="34">
        <v>22</v>
      </c>
      <c r="B45" s="110" t="s">
        <v>123</v>
      </c>
      <c r="C45" s="111"/>
      <c r="D45" s="111"/>
      <c r="E45" s="111"/>
      <c r="F45" s="111"/>
      <c r="G45" s="111"/>
      <c r="H45" s="112"/>
      <c r="I45" s="17" t="s">
        <v>76</v>
      </c>
      <c r="J45" s="60">
        <v>1</v>
      </c>
      <c r="K45" s="105">
        <v>600</v>
      </c>
      <c r="L45" s="106"/>
    </row>
    <row r="46" spans="1:12">
      <c r="A46" s="34">
        <v>23</v>
      </c>
      <c r="B46" s="61" t="s">
        <v>125</v>
      </c>
      <c r="C46" s="63"/>
      <c r="D46" s="63"/>
      <c r="E46" s="63"/>
      <c r="F46" s="63"/>
      <c r="G46" s="63"/>
      <c r="H46" s="62"/>
      <c r="I46" s="33" t="s">
        <v>124</v>
      </c>
      <c r="J46" s="55">
        <v>12</v>
      </c>
      <c r="K46" s="105">
        <f>1800*12*0.2506</f>
        <v>5412.96</v>
      </c>
      <c r="L46" s="106"/>
    </row>
    <row r="47" spans="1:12">
      <c r="A47" s="17"/>
      <c r="B47" s="110" t="s">
        <v>115</v>
      </c>
      <c r="C47" s="113"/>
      <c r="D47" s="113"/>
      <c r="E47" s="113"/>
      <c r="F47" s="113"/>
      <c r="G47" s="113"/>
      <c r="H47" s="113"/>
      <c r="I47" s="17"/>
      <c r="J47" s="56"/>
      <c r="K47" s="117">
        <f>SUM(K24:L46)</f>
        <v>46549.597430000002</v>
      </c>
      <c r="L47" s="118"/>
    </row>
    <row r="48" spans="1:12">
      <c r="A48" s="17"/>
      <c r="B48" s="110" t="s">
        <v>134</v>
      </c>
      <c r="C48" s="113"/>
      <c r="D48" s="113"/>
      <c r="E48" s="113"/>
      <c r="F48" s="113"/>
      <c r="G48" s="113"/>
      <c r="H48" s="113"/>
      <c r="I48" s="17"/>
      <c r="J48" s="56"/>
      <c r="K48" s="105">
        <f>K47*0.14</f>
        <v>6516.943640200001</v>
      </c>
      <c r="L48" s="106"/>
    </row>
    <row r="49" spans="1:12" ht="15.75" thickBot="1">
      <c r="A49" s="17"/>
      <c r="B49" s="32" t="s">
        <v>116</v>
      </c>
      <c r="C49" s="32"/>
      <c r="D49" s="32"/>
      <c r="E49" s="32"/>
      <c r="F49" s="32"/>
      <c r="G49" s="32"/>
      <c r="H49" s="32"/>
      <c r="I49" s="36"/>
      <c r="K49" s="119">
        <f>SUM(K47:L48)</f>
        <v>53066.541070200001</v>
      </c>
      <c r="L49" s="120"/>
    </row>
    <row r="50" spans="1:12" ht="16.5" thickBot="1">
      <c r="A50" s="16"/>
      <c r="B50" s="57" t="s">
        <v>117</v>
      </c>
      <c r="C50" s="58"/>
      <c r="D50" s="58"/>
      <c r="E50" s="58"/>
      <c r="F50" s="58"/>
      <c r="G50" s="58"/>
      <c r="H50" s="59"/>
      <c r="I50" s="16"/>
      <c r="J50" s="16"/>
      <c r="K50" s="121">
        <f>K49+K23</f>
        <v>51751.4310702</v>
      </c>
      <c r="L50" s="122"/>
    </row>
    <row r="51" spans="1:12">
      <c r="A51" t="s">
        <v>21</v>
      </c>
    </row>
    <row r="52" spans="1:12">
      <c r="A52" t="s">
        <v>22</v>
      </c>
      <c r="D52" s="46">
        <f>I4</f>
        <v>2014</v>
      </c>
      <c r="E52" t="s">
        <v>23</v>
      </c>
      <c r="G52" s="19">
        <f>K50-G19</f>
        <v>-7762.0289297999989</v>
      </c>
      <c r="H52" t="s">
        <v>24</v>
      </c>
    </row>
    <row r="53" spans="1:12" ht="15.75" thickBot="1">
      <c r="A53" t="s">
        <v>25</v>
      </c>
      <c r="B53" s="46">
        <f>I4</f>
        <v>2014</v>
      </c>
      <c r="C53" t="s">
        <v>27</v>
      </c>
    </row>
    <row r="54" spans="1:12">
      <c r="A54" s="40" t="s">
        <v>2</v>
      </c>
      <c r="B54" s="83" t="s">
        <v>36</v>
      </c>
      <c r="C54" s="84"/>
      <c r="D54" s="84"/>
      <c r="E54" s="84"/>
      <c r="F54" s="83" t="s">
        <v>37</v>
      </c>
      <c r="G54" s="84"/>
      <c r="H54" s="85"/>
      <c r="I54" s="83" t="s">
        <v>38</v>
      </c>
      <c r="J54" s="84"/>
      <c r="K54" s="84"/>
      <c r="L54" s="85"/>
    </row>
    <row r="55" spans="1:12" ht="15.75" thickBot="1">
      <c r="A55" s="41"/>
      <c r="B55" s="80"/>
      <c r="C55" s="81"/>
      <c r="D55" s="81"/>
      <c r="E55" s="81"/>
      <c r="F55" s="80"/>
      <c r="G55" s="81"/>
      <c r="H55" s="82"/>
      <c r="I55" s="80" t="s">
        <v>83</v>
      </c>
      <c r="J55" s="81"/>
      <c r="K55" s="81"/>
      <c r="L55" s="82"/>
    </row>
    <row r="56" spans="1:12">
      <c r="A56" s="42" t="s">
        <v>30</v>
      </c>
      <c r="B56" s="86" t="s">
        <v>39</v>
      </c>
      <c r="C56" s="86"/>
      <c r="D56" s="86"/>
      <c r="E56" s="87"/>
      <c r="F56" s="88" t="s">
        <v>84</v>
      </c>
      <c r="G56" s="89"/>
      <c r="H56" s="90"/>
      <c r="I56" s="88" t="s">
        <v>85</v>
      </c>
      <c r="J56" s="89"/>
      <c r="K56" s="89"/>
      <c r="L56" s="90"/>
    </row>
    <row r="57" spans="1:12">
      <c r="A57" s="43" t="s">
        <v>31</v>
      </c>
      <c r="B57" s="91" t="s">
        <v>40</v>
      </c>
      <c r="C57" s="91"/>
      <c r="D57" s="91"/>
      <c r="E57" s="92"/>
      <c r="F57" s="93" t="s">
        <v>86</v>
      </c>
      <c r="G57" s="94"/>
      <c r="H57" s="95"/>
      <c r="I57" s="93" t="s">
        <v>45</v>
      </c>
      <c r="J57" s="94"/>
      <c r="K57" s="94"/>
      <c r="L57" s="95"/>
    </row>
    <row r="58" spans="1:12">
      <c r="A58" s="43" t="s">
        <v>32</v>
      </c>
      <c r="B58" s="91" t="s">
        <v>41</v>
      </c>
      <c r="C58" s="91"/>
      <c r="D58" s="91"/>
      <c r="E58" s="92"/>
      <c r="F58" s="93" t="s">
        <v>87</v>
      </c>
      <c r="G58" s="94"/>
      <c r="H58" s="95"/>
      <c r="I58" s="93" t="s">
        <v>88</v>
      </c>
      <c r="J58" s="94"/>
      <c r="K58" s="94"/>
      <c r="L58" s="95"/>
    </row>
    <row r="59" spans="1:12">
      <c r="A59" s="43" t="s">
        <v>33</v>
      </c>
      <c r="B59" s="91" t="s">
        <v>42</v>
      </c>
      <c r="C59" s="91"/>
      <c r="D59" s="91"/>
      <c r="E59" s="92"/>
      <c r="F59" s="93" t="s">
        <v>89</v>
      </c>
      <c r="G59" s="94"/>
      <c r="H59" s="95"/>
      <c r="I59" s="93" t="s">
        <v>90</v>
      </c>
      <c r="J59" s="94"/>
      <c r="K59" s="94"/>
      <c r="L59" s="95"/>
    </row>
    <row r="60" spans="1:12">
      <c r="A60" s="43" t="s">
        <v>34</v>
      </c>
      <c r="B60" s="91" t="s">
        <v>43</v>
      </c>
      <c r="C60" s="91"/>
      <c r="D60" s="91"/>
      <c r="E60" s="92"/>
      <c r="F60" s="93" t="s">
        <v>91</v>
      </c>
      <c r="G60" s="94"/>
      <c r="H60" s="95"/>
      <c r="I60" s="93" t="s">
        <v>92</v>
      </c>
      <c r="J60" s="94"/>
      <c r="K60" s="94"/>
      <c r="L60" s="95"/>
    </row>
    <row r="61" spans="1:12" ht="15.75" thickBot="1">
      <c r="A61" s="44" t="s">
        <v>35</v>
      </c>
      <c r="B61" s="98" t="s">
        <v>44</v>
      </c>
      <c r="C61" s="98"/>
      <c r="D61" s="98"/>
      <c r="E61" s="99"/>
      <c r="F61" s="100" t="s">
        <v>93</v>
      </c>
      <c r="G61" s="101"/>
      <c r="H61" s="102"/>
      <c r="I61" s="100" t="s">
        <v>94</v>
      </c>
      <c r="J61" s="101"/>
      <c r="K61" s="101"/>
      <c r="L61" s="102"/>
    </row>
    <row r="63" spans="1:12">
      <c r="A63" s="23" t="s">
        <v>48</v>
      </c>
      <c r="B63" s="46">
        <f>I4+1</f>
        <v>2015</v>
      </c>
      <c r="C63" t="s">
        <v>49</v>
      </c>
    </row>
    <row r="64" spans="1:12">
      <c r="A64" s="64" t="s">
        <v>131</v>
      </c>
    </row>
    <row r="65" spans="1:12">
      <c r="A65" s="22" t="s">
        <v>46</v>
      </c>
      <c r="F65" s="7">
        <f>H80</f>
        <v>3.6466926997331224</v>
      </c>
      <c r="G65" t="s">
        <v>47</v>
      </c>
    </row>
    <row r="66" spans="1:12">
      <c r="A66" s="45" t="s">
        <v>70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29"/>
    </row>
    <row r="67" spans="1:12">
      <c r="A67" s="96" t="s">
        <v>71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</row>
    <row r="68" spans="1:12">
      <c r="A68" s="96" t="s">
        <v>72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</row>
    <row r="69" spans="1:12">
      <c r="A69" s="45"/>
      <c r="B69" s="28"/>
      <c r="C69" s="28"/>
      <c r="D69" s="28"/>
      <c r="E69" s="28"/>
      <c r="F69" s="28"/>
      <c r="G69" s="28"/>
      <c r="H69" s="28"/>
      <c r="I69" s="28"/>
      <c r="J69" s="28"/>
      <c r="K69" s="28"/>
    </row>
    <row r="70" spans="1:12">
      <c r="A70" s="64" t="s">
        <v>132</v>
      </c>
      <c r="B70" s="46">
        <f>I4+1</f>
        <v>2015</v>
      </c>
      <c r="C70" t="s">
        <v>50</v>
      </c>
    </row>
    <row r="71" spans="1:12">
      <c r="A71" s="22" t="s">
        <v>51</v>
      </c>
    </row>
    <row r="72" spans="1:12">
      <c r="A72" s="22" t="s">
        <v>52</v>
      </c>
      <c r="J72" s="30">
        <v>15000</v>
      </c>
      <c r="K72" t="s">
        <v>10</v>
      </c>
    </row>
    <row r="73" spans="1:12">
      <c r="A73" s="96" t="s">
        <v>69</v>
      </c>
      <c r="B73" s="96"/>
      <c r="C73" s="96"/>
      <c r="D73" s="96"/>
      <c r="E73" s="96"/>
      <c r="J73" s="30">
        <v>10000</v>
      </c>
      <c r="K73" t="s">
        <v>10</v>
      </c>
    </row>
    <row r="74" spans="1:12">
      <c r="A74" s="22" t="s">
        <v>53</v>
      </c>
      <c r="J74" s="30">
        <v>1500</v>
      </c>
      <c r="K74" t="s">
        <v>10</v>
      </c>
    </row>
    <row r="75" spans="1:12">
      <c r="A75" s="22" t="s">
        <v>68</v>
      </c>
      <c r="J75" s="30">
        <v>15000</v>
      </c>
      <c r="K75" t="s">
        <v>10</v>
      </c>
    </row>
    <row r="76" spans="1:12">
      <c r="A76" s="22" t="s">
        <v>54</v>
      </c>
      <c r="J76" s="30">
        <v>8000</v>
      </c>
      <c r="K76" t="s">
        <v>10</v>
      </c>
    </row>
    <row r="77" spans="1:12">
      <c r="A77" s="22" t="s">
        <v>55</v>
      </c>
      <c r="J77" s="30">
        <v>8000</v>
      </c>
      <c r="K77" t="s">
        <v>10</v>
      </c>
    </row>
    <row r="78" spans="1:12">
      <c r="A78" s="24" t="s">
        <v>56</v>
      </c>
      <c r="J78" s="31">
        <f>SUM(J72:J77)</f>
        <v>57500</v>
      </c>
      <c r="K78" s="25" t="s">
        <v>57</v>
      </c>
    </row>
    <row r="79" spans="1:12">
      <c r="A79" s="64" t="s">
        <v>130</v>
      </c>
      <c r="H79" s="46">
        <f>I4</f>
        <v>2014</v>
      </c>
      <c r="I79" t="s">
        <v>65</v>
      </c>
      <c r="K79" s="6">
        <f>G52</f>
        <v>-7762.0289297999989</v>
      </c>
    </row>
    <row r="80" spans="1:12">
      <c r="A80" s="22" t="s">
        <v>58</v>
      </c>
      <c r="C80" s="19">
        <f>J78+K79</f>
        <v>49737.971070200001</v>
      </c>
      <c r="D80" s="46" t="s">
        <v>59</v>
      </c>
      <c r="E80" s="26">
        <f>I4+1</f>
        <v>2015</v>
      </c>
      <c r="F80" t="s">
        <v>61</v>
      </c>
      <c r="H80" s="7">
        <f>C80/(E6*12)</f>
        <v>3.6466926997331224</v>
      </c>
      <c r="I80" t="s">
        <v>62</v>
      </c>
    </row>
    <row r="82" spans="1:11">
      <c r="B82" t="s">
        <v>63</v>
      </c>
    </row>
    <row r="83" spans="1:11">
      <c r="B83" t="s">
        <v>37</v>
      </c>
      <c r="I83" t="s">
        <v>64</v>
      </c>
    </row>
    <row r="85" spans="1:11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</row>
  </sheetData>
  <mergeCells count="88">
    <mergeCell ref="J1:K1"/>
    <mergeCell ref="K39:L39"/>
    <mergeCell ref="B40:H40"/>
    <mergeCell ref="K40:L40"/>
    <mergeCell ref="K34:L34"/>
    <mergeCell ref="K35:L35"/>
    <mergeCell ref="B37:H37"/>
    <mergeCell ref="K37:L37"/>
    <mergeCell ref="B38:H38"/>
    <mergeCell ref="K38:L38"/>
    <mergeCell ref="B23:H23"/>
    <mergeCell ref="K23:L23"/>
    <mergeCell ref="B39:H39"/>
    <mergeCell ref="B24:H24"/>
    <mergeCell ref="K24:L24"/>
    <mergeCell ref="B25:H25"/>
    <mergeCell ref="B58:E58"/>
    <mergeCell ref="F58:H58"/>
    <mergeCell ref="I58:L58"/>
    <mergeCell ref="B59:E59"/>
    <mergeCell ref="F59:H59"/>
    <mergeCell ref="I59:L59"/>
    <mergeCell ref="B56:E56"/>
    <mergeCell ref="F56:H56"/>
    <mergeCell ref="I56:L56"/>
    <mergeCell ref="B57:E57"/>
    <mergeCell ref="F57:H57"/>
    <mergeCell ref="I57:L57"/>
    <mergeCell ref="A73:E73"/>
    <mergeCell ref="A85:K85"/>
    <mergeCell ref="B60:E60"/>
    <mergeCell ref="F60:H60"/>
    <mergeCell ref="I60:L60"/>
    <mergeCell ref="B61:E61"/>
    <mergeCell ref="F61:H61"/>
    <mergeCell ref="I61:L61"/>
    <mergeCell ref="A67:L67"/>
    <mergeCell ref="A68:L68"/>
    <mergeCell ref="B55:E55"/>
    <mergeCell ref="F55:H55"/>
    <mergeCell ref="I55:L55"/>
    <mergeCell ref="B47:H47"/>
    <mergeCell ref="K47:L47"/>
    <mergeCell ref="B48:H48"/>
    <mergeCell ref="K48:L48"/>
    <mergeCell ref="K49:L49"/>
    <mergeCell ref="K50:L50"/>
    <mergeCell ref="B54:E54"/>
    <mergeCell ref="F54:H54"/>
    <mergeCell ref="I54:L54"/>
    <mergeCell ref="K25:L25"/>
    <mergeCell ref="K26:L26"/>
    <mergeCell ref="B22:H22"/>
    <mergeCell ref="K22:L22"/>
    <mergeCell ref="A2:L2"/>
    <mergeCell ref="A3:L3"/>
    <mergeCell ref="A7:B7"/>
    <mergeCell ref="A20:B20"/>
    <mergeCell ref="B21:H21"/>
    <mergeCell ref="K21:L21"/>
    <mergeCell ref="K27:L27"/>
    <mergeCell ref="B28:H28"/>
    <mergeCell ref="K28:L28"/>
    <mergeCell ref="B29:H29"/>
    <mergeCell ref="K29:L29"/>
    <mergeCell ref="B30:H30"/>
    <mergeCell ref="K30:L30"/>
    <mergeCell ref="B36:H36"/>
    <mergeCell ref="K36:L36"/>
    <mergeCell ref="K31:L31"/>
    <mergeCell ref="K32:L32"/>
    <mergeCell ref="K33:L33"/>
    <mergeCell ref="B31:H31"/>
    <mergeCell ref="B32:H32"/>
    <mergeCell ref="B33:H33"/>
    <mergeCell ref="B34:H34"/>
    <mergeCell ref="B35:H35"/>
    <mergeCell ref="B41:H41"/>
    <mergeCell ref="B42:H42"/>
    <mergeCell ref="B43:H43"/>
    <mergeCell ref="B44:H44"/>
    <mergeCell ref="B45:H45"/>
    <mergeCell ref="K41:L41"/>
    <mergeCell ref="K42:L42"/>
    <mergeCell ref="K43:L43"/>
    <mergeCell ref="K44:L44"/>
    <mergeCell ref="K46:L46"/>
    <mergeCell ref="K45:L45"/>
  </mergeCells>
  <pageMargins left="0.24" right="0.2" top="0.24" bottom="0.28000000000000003" header="0.17" footer="0.21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2015-03-27T09:47:32Z</dcterms:modified>
</cp:coreProperties>
</file>