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4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B61" i="4"/>
  <c r="G18"/>
  <c r="K44"/>
  <c r="K42" l="1"/>
  <c r="K39" l="1"/>
  <c r="K38"/>
  <c r="K37" l="1"/>
  <c r="K36"/>
  <c r="K34" l="1"/>
  <c r="K33" l="1"/>
  <c r="K31"/>
  <c r="K29" l="1"/>
  <c r="K28" l="1"/>
  <c r="K27" l="1"/>
  <c r="K26" l="1"/>
  <c r="K45" s="1"/>
  <c r="K46" l="1"/>
  <c r="K47" s="1"/>
  <c r="E78" l="1"/>
  <c r="H77"/>
  <c r="J76"/>
  <c r="B68"/>
  <c r="B51"/>
  <c r="D50"/>
  <c r="G16"/>
  <c r="G15"/>
  <c r="G14"/>
  <c r="G13"/>
  <c r="G6"/>
  <c r="I6" s="1"/>
  <c r="A19" s="1"/>
  <c r="B5"/>
  <c r="J12" l="1"/>
  <c r="K48" l="1"/>
  <c r="G50" s="1"/>
  <c r="K77" s="1"/>
  <c r="C78" s="1"/>
  <c r="H78" s="1"/>
  <c r="F63" s="1"/>
</calcChain>
</file>

<file path=xl/sharedStrings.xml><?xml version="1.0" encoding="utf-8"?>
<sst xmlns="http://schemas.openxmlformats.org/spreadsheetml/2006/main" count="165" uniqueCount="133">
  <si>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</si>
  <si>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</si>
  <si>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</si>
  <si>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</si>
  <si>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</si>
  <si>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</si>
  <si>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</si>
  <si>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</si>
  <si>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</si>
  <si>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</si>
  <si>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</si>
  <si>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</si>
  <si>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</si>
  <si>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</si>
  <si>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</si>
  <si>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</si>
  <si>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</si>
  <si>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</si>
  <si>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</si>
  <si>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</si>
  <si>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</si>
  <si>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</si>
  <si>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</si>
  <si>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</si>
  <si>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</si>
  <si>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</si>
  <si>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</si>
  <si>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</si>
  <si>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</si>
  <si>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</si>
  <si>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</si>
  <si>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</si>
  <si>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</si>
  <si>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</si>
  <si>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</si>
  <si>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</si>
  <si>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</si>
  <si>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</si>
  <si>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</si>
  <si>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</si>
  <si>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</si>
  <si>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</si>
  <si>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</si>
  <si>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</si>
  <si>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</si>
  <si>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</si>
  <si>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</si>
  <si>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</si>
  <si>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</si>
  <si>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</si>
  <si>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</si>
  <si>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</si>
  <si>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</si>
  <si>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</si>
  <si>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</si>
  <si>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</si>
  <si>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</si>
  <si>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</si>
  <si>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</si>
  <si>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</si>
  <si>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</si>
  <si>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</si>
  <si>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</si>
  <si>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</si>
  <si>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</si>
  <si>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</si>
  <si>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</si>
  <si>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</si>
  <si>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</si>
  <si>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</si>
  <si>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</si>
  <si>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</si>
  <si>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</si>
  <si>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</si>
  <si>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</si>
  <si>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</si>
  <si>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</si>
  <si>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</si>
  <si>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</si>
  <si>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</si>
  <si>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</si>
  <si>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1. В </t>
  </si>
  <si>
    <t xml:space="preserve">   рублей (</t>
  </si>
  <si>
    <t xml:space="preserve">  73    ( </t>
  </si>
  <si>
    <t>Изготовление металлической двери в комнату уборщицы (50%)</t>
  </si>
  <si>
    <t>Всего:</t>
  </si>
  <si>
    <t>ИТОГО за 2014:</t>
  </si>
  <si>
    <t>Монтаж информационной доски в на 1 этаже.</t>
  </si>
  <si>
    <t>Генеральная уборка подъездов в апреле</t>
  </si>
  <si>
    <t>Перерасход (+) или экономия (-) средств в 2013 году.</t>
  </si>
  <si>
    <t>ИТОГО2014:</t>
  </si>
  <si>
    <t>Монтаж дополнительного освещения (Р.Л. до дома №73) (12,52%)</t>
  </si>
  <si>
    <t>м/час</t>
  </si>
  <si>
    <t>Уборка и вывоз снега с придомовой территории в марте (3,10%)</t>
  </si>
  <si>
    <t>Нанесение трафарета на мусорные баки (3,10%)</t>
  </si>
  <si>
    <t>Покраска мусорных баков (3,10%)</t>
  </si>
  <si>
    <t>Замена ламп в светильниках ЛПО.</t>
  </si>
  <si>
    <t>раб.</t>
  </si>
  <si>
    <t>Монтаж покрытия с применением порогов</t>
  </si>
  <si>
    <t>м/п</t>
  </si>
  <si>
    <t>Ремонт бытового помещения (2,26%)</t>
  </si>
  <si>
    <t>Замена трансформатора тока (по предписанию энергосбыта)(2,26%)</t>
  </si>
  <si>
    <t>Чистка КНС (канализационной насосной станции) (2,26%)</t>
  </si>
  <si>
    <t>Генеральная уборка подъезда в октябре</t>
  </si>
  <si>
    <t>м²</t>
  </si>
  <si>
    <t>Замена питающих кабелей на электродвигатели насосов КНС (2,26%).</t>
  </si>
  <si>
    <t>м</t>
  </si>
  <si>
    <t>Регистрация видеонаблюдения(2,26%).</t>
  </si>
  <si>
    <t>Замена манометров в ИТП (25,03%)</t>
  </si>
  <si>
    <t>Замена термометров в ИТП (25,03%)</t>
  </si>
  <si>
    <t>Дезмероприятия в декабре.</t>
  </si>
  <si>
    <t>Приобретение детских новогодних подарков.</t>
  </si>
  <si>
    <t>Установка новогодней елки (2,26 %)</t>
  </si>
  <si>
    <t>Замена ламп в светильниках ЛПО 2*36 в подъезде.</t>
  </si>
  <si>
    <t>мес.</t>
  </si>
  <si>
    <t>Тех. обслуживание охранной сигнализации ИТП( 25,03%).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</si>
  <si>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</si>
  <si>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</si>
  <si>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</si>
  <si>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</si>
  <si>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</si>
  <si>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</si>
  <si>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</si>
  <si>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</si>
  <si>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</si>
  <si>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</si>
  <si>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</si>
  <si>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год</t>
  </si>
  <si>
    <t xml:space="preserve"> - содержание общего имущества -   11,20   рубля с кв.метра общей площади в месяц;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</si>
  <si>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</si>
  <si>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35- </t>
    </r>
  </si>
  <si>
    <t>Предъявлен на рассмотрение жителей</t>
  </si>
  <si>
    <t>Накладные расходы (14%)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</si>
</sst>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/>
    <xf numFmtId="0" fontId="1" fillId="0" borderId="15" xfId="0" applyFont="1" applyBorder="1" applyAlignment="1"/>
    <xf numFmtId="0" fontId="0" fillId="0" borderId="15" xfId="0" applyBorder="1"/>
    <xf numFmtId="0" fontId="0" fillId="0" borderId="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0" fillId="0" borderId="0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" xfId="0" applyFont="1" applyFill="1" applyBorder="1" applyAlignment="1"/>
    <xf numFmtId="4" fontId="9" fillId="0" borderId="0" xfId="0" applyNumberFormat="1" applyFont="1"/>
    <xf numFmtId="0" fontId="8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/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0" fillId="0" borderId="0" xfId="0" applyFill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13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topLeftCell="A13" zoomScale="80" zoomScaleNormal="80" workbookViewId="0">
      <selection activeCell="N32" sqref="N32"/>
    </sheetView>
  </sheetViews>
  <sheetFormatPr defaultRowHeight="15"/>
  <cols>
    <col min="1" max="1" width="6.7109375" customWidth="1"/>
    <col min="2" max="2" width="10.140625" customWidth="1"/>
    <col min="3" max="3" width="12" customWidth="1"/>
    <col min="4" max="4" width="7.140625" customWidth="1"/>
    <col min="5" max="5" width="9.28515625" customWidth="1"/>
    <col min="6" max="6" width="11.140625" customWidth="1"/>
    <col min="7" max="7" width="12" customWidth="1"/>
    <col min="8" max="8" width="10.28515625" customWidth="1"/>
    <col min="9" max="9" width="10" customWidth="1"/>
    <col min="10" max="10" width="13.140625" customWidth="1"/>
    <col min="11" max="11" width="11.28515625" customWidth="1"/>
    <col min="12" max="12" width="5.28515625" customWidth="1"/>
  </cols>
  <sheetData>
    <row r="1" spans="1:12" ht="30.75" customHeight="1">
      <c r="A1" s="67"/>
      <c r="B1" s="67"/>
      <c r="C1" s="67"/>
      <c r="D1" s="67"/>
      <c r="E1" s="67"/>
      <c r="F1" s="67"/>
      <c r="G1" s="67"/>
      <c r="H1" s="67"/>
      <c r="I1" s="67"/>
      <c r="J1" s="128" t="s">
        <v>131</v>
      </c>
      <c r="K1" s="128"/>
      <c r="L1" s="67"/>
    </row>
    <row r="2" spans="1:12" ht="18.7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8.7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8.75">
      <c r="A4" s="1"/>
      <c r="B4" s="2"/>
      <c r="C4" s="4" t="s">
        <v>2</v>
      </c>
      <c r="D4" s="44">
        <v>73</v>
      </c>
      <c r="E4" s="68" t="s">
        <v>78</v>
      </c>
      <c r="F4" s="68"/>
      <c r="G4" s="68"/>
      <c r="H4" s="68"/>
      <c r="I4" s="44">
        <v>2014</v>
      </c>
      <c r="J4" s="18" t="s">
        <v>127</v>
      </c>
    </row>
    <row r="5" spans="1:12" ht="31.5" customHeight="1">
      <c r="A5" s="3" t="s">
        <v>81</v>
      </c>
      <c r="B5" s="49">
        <f>I4</f>
        <v>2014</v>
      </c>
      <c r="C5" t="s">
        <v>26</v>
      </c>
      <c r="D5" s="49" t="s">
        <v>83</v>
      </c>
      <c r="E5" s="19">
        <v>1135.7</v>
      </c>
      <c r="F5" t="s">
        <v>62</v>
      </c>
    </row>
    <row r="6" spans="1:12" ht="15.75">
      <c r="A6" s="69">
        <v>749009.14</v>
      </c>
      <c r="B6" s="69"/>
      <c r="C6" s="5" t="s">
        <v>3</v>
      </c>
      <c r="G6" s="8">
        <f>A6-J7</f>
        <v>581016.22</v>
      </c>
      <c r="H6" s="34" t="s">
        <v>82</v>
      </c>
      <c r="I6" s="7">
        <f>(G6/A6)*100</f>
        <v>77.571312414158257</v>
      </c>
      <c r="J6" t="s">
        <v>4</v>
      </c>
    </row>
    <row r="7" spans="1:12" ht="15.75">
      <c r="A7" t="s">
        <v>77</v>
      </c>
      <c r="J7" s="8">
        <v>167992.92</v>
      </c>
      <c r="K7" t="s">
        <v>5</v>
      </c>
    </row>
    <row r="8" spans="1:12">
      <c r="A8" t="s">
        <v>76</v>
      </c>
    </row>
    <row r="9" spans="1:12">
      <c r="A9" t="s">
        <v>69</v>
      </c>
      <c r="B9" s="20">
        <v>12184.64</v>
      </c>
      <c r="C9" t="s">
        <v>10</v>
      </c>
      <c r="E9" s="63" t="s">
        <v>70</v>
      </c>
      <c r="F9" s="20">
        <v>23480.05</v>
      </c>
      <c r="G9" t="s">
        <v>10</v>
      </c>
      <c r="I9" s="27"/>
      <c r="J9" s="20"/>
    </row>
    <row r="10" spans="1:12">
      <c r="A10" t="s">
        <v>129</v>
      </c>
      <c r="B10" s="20">
        <v>22635.94</v>
      </c>
      <c r="C10" t="s">
        <v>10</v>
      </c>
      <c r="E10" s="27" t="s">
        <v>130</v>
      </c>
      <c r="F10" s="20">
        <v>14302.87</v>
      </c>
      <c r="G10" t="s">
        <v>10</v>
      </c>
      <c r="I10" s="27"/>
      <c r="J10" s="20"/>
    </row>
    <row r="11" spans="1:12">
      <c r="B11" s="20"/>
      <c r="E11" s="29"/>
      <c r="F11" s="20"/>
      <c r="I11" s="29"/>
      <c r="J11" s="20"/>
    </row>
    <row r="12" spans="1:12" ht="15.75">
      <c r="A12" t="s">
        <v>28</v>
      </c>
      <c r="J12" s="20">
        <f>G13+G14+G15+G16</f>
        <v>167992.91999999998</v>
      </c>
      <c r="K12" s="21" t="s">
        <v>29</v>
      </c>
    </row>
    <row r="13" spans="1:12">
      <c r="A13" s="9" t="s">
        <v>6</v>
      </c>
      <c r="B13" t="s">
        <v>7</v>
      </c>
      <c r="G13" s="6">
        <f>(J7*43.5/100)</f>
        <v>73076.920200000008</v>
      </c>
      <c r="H13" t="s">
        <v>10</v>
      </c>
    </row>
    <row r="14" spans="1:12">
      <c r="A14" s="9" t="s">
        <v>6</v>
      </c>
      <c r="B14" t="s">
        <v>8</v>
      </c>
      <c r="G14" s="6">
        <f>(J7*36.6/100)</f>
        <v>61485.408720000007</v>
      </c>
      <c r="H14" t="s">
        <v>10</v>
      </c>
    </row>
    <row r="15" spans="1:12">
      <c r="A15" s="9" t="s">
        <v>6</v>
      </c>
      <c r="B15" t="s">
        <v>9</v>
      </c>
      <c r="G15" s="6">
        <f>(J7*12.5/100)</f>
        <v>20999.115000000002</v>
      </c>
      <c r="H15" t="s">
        <v>10</v>
      </c>
      <c r="K15" s="5"/>
      <c r="L15" s="13"/>
    </row>
    <row r="16" spans="1:12">
      <c r="A16" s="9" t="s">
        <v>6</v>
      </c>
      <c r="B16" t="s">
        <v>14</v>
      </c>
      <c r="G16" s="6">
        <f>(J7*7.4/100)</f>
        <v>12431.476080000002</v>
      </c>
      <c r="H16" t="s">
        <v>10</v>
      </c>
    </row>
    <row r="17" spans="1:12">
      <c r="G17" s="53"/>
    </row>
    <row r="18" spans="1:12" ht="18.75" customHeight="1">
      <c r="A18" s="10" t="s">
        <v>11</v>
      </c>
      <c r="G18" s="6">
        <f>E5*5.45*12</f>
        <v>74274.78</v>
      </c>
      <c r="H18" t="s">
        <v>12</v>
      </c>
    </row>
    <row r="19" spans="1:12" ht="15.75" thickBot="1">
      <c r="A19" s="70">
        <f>G18*I6/100</f>
        <v>57615.921638728731</v>
      </c>
      <c r="B19" s="70"/>
      <c r="C19" t="s">
        <v>68</v>
      </c>
    </row>
    <row r="20" spans="1:12">
      <c r="A20" s="11" t="s">
        <v>2</v>
      </c>
      <c r="B20" s="71" t="s">
        <v>20</v>
      </c>
      <c r="C20" s="72"/>
      <c r="D20" s="72"/>
      <c r="E20" s="72"/>
      <c r="F20" s="72"/>
      <c r="G20" s="72"/>
      <c r="H20" s="73"/>
      <c r="I20" s="11" t="s">
        <v>18</v>
      </c>
      <c r="J20" s="14" t="s">
        <v>17</v>
      </c>
      <c r="K20" s="71" t="s">
        <v>15</v>
      </c>
      <c r="L20" s="73"/>
    </row>
    <row r="21" spans="1:12" ht="15.75" thickBot="1">
      <c r="A21" s="12" t="s">
        <v>13</v>
      </c>
      <c r="B21" s="74"/>
      <c r="C21" s="75"/>
      <c r="D21" s="75"/>
      <c r="E21" s="75"/>
      <c r="F21" s="75"/>
      <c r="G21" s="75"/>
      <c r="H21" s="76"/>
      <c r="I21" s="12" t="s">
        <v>19</v>
      </c>
      <c r="J21" s="15"/>
      <c r="K21" s="77" t="s">
        <v>16</v>
      </c>
      <c r="L21" s="78"/>
    </row>
    <row r="22" spans="1:12" ht="15.75" thickBot="1">
      <c r="A22" s="50"/>
      <c r="B22" s="129" t="s">
        <v>89</v>
      </c>
      <c r="C22" s="130"/>
      <c r="D22" s="130"/>
      <c r="E22" s="130"/>
      <c r="F22" s="130"/>
      <c r="G22" s="130"/>
      <c r="H22" s="131"/>
      <c r="I22" s="51"/>
      <c r="J22" s="52"/>
      <c r="K22" s="132">
        <v>-7702</v>
      </c>
      <c r="L22" s="133"/>
    </row>
    <row r="23" spans="1:12" ht="17.25" customHeight="1">
      <c r="A23" s="33">
        <v>1</v>
      </c>
      <c r="B23" s="79" t="s">
        <v>84</v>
      </c>
      <c r="C23" s="79"/>
      <c r="D23" s="79"/>
      <c r="E23" s="79"/>
      <c r="F23" s="79"/>
      <c r="G23" s="79"/>
      <c r="H23" s="79"/>
      <c r="I23" s="17" t="s">
        <v>79</v>
      </c>
      <c r="J23" s="35">
        <v>1</v>
      </c>
      <c r="K23" s="80">
        <v>3750</v>
      </c>
      <c r="L23" s="81"/>
    </row>
    <row r="24" spans="1:12">
      <c r="A24" s="33">
        <v>2</v>
      </c>
      <c r="B24" s="92" t="s">
        <v>87</v>
      </c>
      <c r="C24" s="79"/>
      <c r="D24" s="79"/>
      <c r="E24" s="79"/>
      <c r="F24" s="79"/>
      <c r="G24" s="79"/>
      <c r="H24" s="93"/>
      <c r="I24" s="17" t="s">
        <v>79</v>
      </c>
      <c r="J24" s="35">
        <v>1</v>
      </c>
      <c r="K24" s="80">
        <v>2998</v>
      </c>
      <c r="L24" s="81"/>
    </row>
    <row r="25" spans="1:12">
      <c r="A25" s="33">
        <v>3</v>
      </c>
      <c r="B25" s="43" t="s">
        <v>88</v>
      </c>
      <c r="C25" s="43"/>
      <c r="D25" s="43"/>
      <c r="E25" s="43"/>
      <c r="F25" s="43"/>
      <c r="G25" s="43"/>
      <c r="H25" s="43"/>
      <c r="I25" s="17"/>
      <c r="J25" s="35">
        <v>252</v>
      </c>
      <c r="K25" s="80">
        <v>1000</v>
      </c>
      <c r="L25" s="81"/>
    </row>
    <row r="26" spans="1:12">
      <c r="A26" s="33">
        <v>4</v>
      </c>
      <c r="B26" s="92" t="s">
        <v>91</v>
      </c>
      <c r="C26" s="79"/>
      <c r="D26" s="79"/>
      <c r="E26" s="79"/>
      <c r="F26" s="79"/>
      <c r="G26" s="79"/>
      <c r="H26" s="93"/>
      <c r="I26" s="54" t="s">
        <v>79</v>
      </c>
      <c r="J26" s="35">
        <v>4</v>
      </c>
      <c r="K26" s="80">
        <f>(35450+40000)*0.1252</f>
        <v>9446.34</v>
      </c>
      <c r="L26" s="81"/>
    </row>
    <row r="27" spans="1:12">
      <c r="A27" s="33">
        <v>5</v>
      </c>
      <c r="B27" s="96" t="s">
        <v>93</v>
      </c>
      <c r="C27" s="97"/>
      <c r="D27" s="97"/>
      <c r="E27" s="97"/>
      <c r="F27" s="97"/>
      <c r="G27" s="97"/>
      <c r="H27" s="97"/>
      <c r="I27" s="55" t="s">
        <v>92</v>
      </c>
      <c r="J27" s="35">
        <v>7</v>
      </c>
      <c r="K27" s="80">
        <f>22050*0.031</f>
        <v>683.55</v>
      </c>
      <c r="L27" s="81"/>
    </row>
    <row r="28" spans="1:12">
      <c r="A28" s="33">
        <v>6</v>
      </c>
      <c r="B28" s="92" t="s">
        <v>94</v>
      </c>
      <c r="C28" s="79"/>
      <c r="D28" s="79"/>
      <c r="E28" s="79"/>
      <c r="F28" s="79"/>
      <c r="G28" s="79"/>
      <c r="H28" s="93"/>
      <c r="I28" s="55" t="s">
        <v>79</v>
      </c>
      <c r="J28" s="35">
        <v>26</v>
      </c>
      <c r="K28" s="103">
        <f>346.67*0.031</f>
        <v>10.74677</v>
      </c>
      <c r="L28" s="104"/>
    </row>
    <row r="29" spans="1:12">
      <c r="A29" s="33">
        <v>7</v>
      </c>
      <c r="B29" s="92" t="s">
        <v>95</v>
      </c>
      <c r="C29" s="79"/>
      <c r="D29" s="79"/>
      <c r="E29" s="79"/>
      <c r="F29" s="79"/>
      <c r="G29" s="79"/>
      <c r="H29" s="93"/>
      <c r="I29" s="55" t="s">
        <v>79</v>
      </c>
      <c r="J29" s="35">
        <v>21</v>
      </c>
      <c r="K29" s="101">
        <f>1041.6*0.031</f>
        <v>32.2896</v>
      </c>
      <c r="L29" s="104"/>
    </row>
    <row r="30" spans="1:12">
      <c r="A30" s="33">
        <v>8</v>
      </c>
      <c r="B30" s="92" t="s">
        <v>96</v>
      </c>
      <c r="C30" s="127"/>
      <c r="D30" s="127"/>
      <c r="E30" s="127"/>
      <c r="F30" s="127"/>
      <c r="G30" s="127"/>
      <c r="H30" s="93"/>
      <c r="I30" s="17" t="s">
        <v>79</v>
      </c>
      <c r="J30" s="56">
        <v>3</v>
      </c>
      <c r="K30" s="101">
        <v>165</v>
      </c>
      <c r="L30" s="102"/>
    </row>
    <row r="31" spans="1:12">
      <c r="A31" s="33">
        <v>9</v>
      </c>
      <c r="B31" s="111" t="s">
        <v>100</v>
      </c>
      <c r="C31" s="97"/>
      <c r="D31" s="97"/>
      <c r="E31" s="97"/>
      <c r="F31" s="97"/>
      <c r="G31" s="97"/>
      <c r="H31" s="97"/>
      <c r="I31" s="17" t="s">
        <v>97</v>
      </c>
      <c r="J31" s="35">
        <v>1</v>
      </c>
      <c r="K31" s="82">
        <f>7154.4*0.0226</f>
        <v>161.68943999999999</v>
      </c>
      <c r="L31" s="83"/>
    </row>
    <row r="32" spans="1:12">
      <c r="A32" s="33">
        <v>10</v>
      </c>
      <c r="B32" s="92" t="s">
        <v>98</v>
      </c>
      <c r="C32" s="79"/>
      <c r="D32" s="79"/>
      <c r="E32" s="79"/>
      <c r="F32" s="79"/>
      <c r="G32" s="79"/>
      <c r="H32" s="93"/>
      <c r="I32" s="55" t="s">
        <v>99</v>
      </c>
      <c r="J32" s="35">
        <v>2.85</v>
      </c>
      <c r="K32" s="80">
        <v>2408.25</v>
      </c>
      <c r="L32" s="81"/>
    </row>
    <row r="33" spans="1:12">
      <c r="A33" s="33">
        <v>11</v>
      </c>
      <c r="B33" s="96" t="s">
        <v>101</v>
      </c>
      <c r="C33" s="97"/>
      <c r="D33" s="97"/>
      <c r="E33" s="97"/>
      <c r="F33" s="97"/>
      <c r="G33" s="97"/>
      <c r="H33" s="98"/>
      <c r="I33" s="17" t="s">
        <v>79</v>
      </c>
      <c r="J33" s="35">
        <v>6</v>
      </c>
      <c r="K33" s="82">
        <f>(2400+3000)*0.0226</f>
        <v>122.03999999999999</v>
      </c>
      <c r="L33" s="83"/>
    </row>
    <row r="34" spans="1:12" ht="16.5" customHeight="1">
      <c r="A34" s="33">
        <v>12</v>
      </c>
      <c r="B34" s="111" t="s">
        <v>102</v>
      </c>
      <c r="C34" s="112"/>
      <c r="D34" s="112"/>
      <c r="E34" s="112"/>
      <c r="F34" s="112"/>
      <c r="G34" s="112"/>
      <c r="H34" s="113"/>
      <c r="I34" s="17"/>
      <c r="J34" s="35"/>
      <c r="K34" s="82">
        <f>2000*0.0226</f>
        <v>45.199999999999996</v>
      </c>
      <c r="L34" s="83"/>
    </row>
    <row r="35" spans="1:12">
      <c r="A35" s="33">
        <v>13</v>
      </c>
      <c r="B35" s="92" t="s">
        <v>103</v>
      </c>
      <c r="C35" s="79"/>
      <c r="D35" s="79"/>
      <c r="E35" s="79"/>
      <c r="F35" s="79"/>
      <c r="G35" s="79"/>
      <c r="H35" s="93"/>
      <c r="I35" s="17" t="s">
        <v>104</v>
      </c>
      <c r="J35" s="35">
        <v>252</v>
      </c>
      <c r="K35" s="109">
        <v>1000</v>
      </c>
      <c r="L35" s="110"/>
    </row>
    <row r="36" spans="1:12" ht="17.25" customHeight="1">
      <c r="A36" s="33">
        <v>14</v>
      </c>
      <c r="B36" s="111" t="s">
        <v>105</v>
      </c>
      <c r="C36" s="112"/>
      <c r="D36" s="112"/>
      <c r="E36" s="112"/>
      <c r="F36" s="112"/>
      <c r="G36" s="112"/>
      <c r="H36" s="113"/>
      <c r="I36" s="17" t="s">
        <v>106</v>
      </c>
      <c r="J36" s="35">
        <v>47</v>
      </c>
      <c r="K36" s="82">
        <f>(8628+4000)*0.0226</f>
        <v>285.39279999999997</v>
      </c>
      <c r="L36" s="83"/>
    </row>
    <row r="37" spans="1:12">
      <c r="A37" s="33">
        <v>15</v>
      </c>
      <c r="B37" s="111" t="s">
        <v>107</v>
      </c>
      <c r="C37" s="112"/>
      <c r="D37" s="112"/>
      <c r="E37" s="112"/>
      <c r="F37" s="112"/>
      <c r="G37" s="112"/>
      <c r="H37" s="113"/>
      <c r="I37" s="17" t="s">
        <v>79</v>
      </c>
      <c r="J37" s="35">
        <v>1</v>
      </c>
      <c r="K37" s="82">
        <f>17760.7*0.0226</f>
        <v>401.39182</v>
      </c>
      <c r="L37" s="83"/>
    </row>
    <row r="38" spans="1:12">
      <c r="A38" s="33">
        <v>16</v>
      </c>
      <c r="B38" s="96" t="s">
        <v>108</v>
      </c>
      <c r="C38" s="97"/>
      <c r="D38" s="97"/>
      <c r="E38" s="97"/>
      <c r="F38" s="97"/>
      <c r="G38" s="97"/>
      <c r="H38" s="98"/>
      <c r="I38" s="32" t="s">
        <v>79</v>
      </c>
      <c r="J38" s="57">
        <v>2</v>
      </c>
      <c r="K38" s="99">
        <f>380*2*0.2503</f>
        <v>190.22800000000001</v>
      </c>
      <c r="L38" s="100"/>
    </row>
    <row r="39" spans="1:12">
      <c r="A39" s="33">
        <v>17</v>
      </c>
      <c r="B39" s="106" t="s">
        <v>109</v>
      </c>
      <c r="C39" s="107"/>
      <c r="D39" s="107"/>
      <c r="E39" s="107"/>
      <c r="F39" s="107"/>
      <c r="G39" s="107"/>
      <c r="H39" s="108"/>
      <c r="I39" s="32" t="s">
        <v>79</v>
      </c>
      <c r="J39" s="57">
        <v>2</v>
      </c>
      <c r="K39" s="99">
        <f>250*2*0.2503</f>
        <v>125.15</v>
      </c>
      <c r="L39" s="100"/>
    </row>
    <row r="40" spans="1:12">
      <c r="A40" s="33">
        <v>18</v>
      </c>
      <c r="B40" s="96" t="s">
        <v>110</v>
      </c>
      <c r="C40" s="97"/>
      <c r="D40" s="97"/>
      <c r="E40" s="97"/>
      <c r="F40" s="97"/>
      <c r="G40" s="97"/>
      <c r="H40" s="98"/>
      <c r="I40" s="32" t="s">
        <v>97</v>
      </c>
      <c r="J40" s="57">
        <v>1</v>
      </c>
      <c r="K40" s="101">
        <v>642.45000000000005</v>
      </c>
      <c r="L40" s="102"/>
    </row>
    <row r="41" spans="1:12">
      <c r="A41" s="33">
        <v>19</v>
      </c>
      <c r="B41" s="96" t="s">
        <v>111</v>
      </c>
      <c r="C41" s="105"/>
      <c r="D41" s="105"/>
      <c r="E41" s="105"/>
      <c r="F41" s="105"/>
      <c r="G41" s="105"/>
      <c r="H41" s="98"/>
      <c r="I41" s="17" t="s">
        <v>79</v>
      </c>
      <c r="J41" s="58">
        <v>1</v>
      </c>
      <c r="K41" s="101">
        <v>100</v>
      </c>
      <c r="L41" s="102"/>
    </row>
    <row r="42" spans="1:12">
      <c r="A42" s="33">
        <v>20</v>
      </c>
      <c r="B42" s="92" t="s">
        <v>112</v>
      </c>
      <c r="C42" s="79"/>
      <c r="D42" s="79"/>
      <c r="E42" s="79"/>
      <c r="F42" s="79"/>
      <c r="G42" s="79"/>
      <c r="H42" s="93"/>
      <c r="I42" s="17" t="s">
        <v>79</v>
      </c>
      <c r="J42" s="35">
        <v>1</v>
      </c>
      <c r="K42" s="103">
        <f>19433*0.0226</f>
        <v>439.18579999999997</v>
      </c>
      <c r="L42" s="104"/>
    </row>
    <row r="43" spans="1:12">
      <c r="A43" s="33">
        <v>21</v>
      </c>
      <c r="B43" s="92" t="s">
        <v>113</v>
      </c>
      <c r="C43" s="79"/>
      <c r="D43" s="79"/>
      <c r="E43" s="79"/>
      <c r="F43" s="79"/>
      <c r="G43" s="79"/>
      <c r="H43" s="93"/>
      <c r="I43" s="17" t="s">
        <v>79</v>
      </c>
      <c r="J43" s="59">
        <v>8</v>
      </c>
      <c r="K43" s="103">
        <v>382</v>
      </c>
      <c r="L43" s="104"/>
    </row>
    <row r="44" spans="1:12">
      <c r="A44" s="33">
        <v>22</v>
      </c>
      <c r="B44" s="60" t="s">
        <v>115</v>
      </c>
      <c r="C44" s="62"/>
      <c r="D44" s="62"/>
      <c r="E44" s="62"/>
      <c r="F44" s="62"/>
      <c r="G44" s="62"/>
      <c r="H44" s="61"/>
      <c r="I44" s="32" t="s">
        <v>114</v>
      </c>
      <c r="J44" s="57">
        <v>12</v>
      </c>
      <c r="K44" s="101">
        <f>1800*12*0.2503</f>
        <v>5406.4800000000005</v>
      </c>
      <c r="L44" s="102"/>
    </row>
    <row r="45" spans="1:12">
      <c r="A45" s="17"/>
      <c r="B45" s="79" t="s">
        <v>85</v>
      </c>
      <c r="C45" s="79"/>
      <c r="D45" s="79"/>
      <c r="E45" s="79"/>
      <c r="F45" s="79"/>
      <c r="G45" s="79"/>
      <c r="H45" s="79"/>
      <c r="I45" s="36"/>
      <c r="J45" s="46"/>
      <c r="K45" s="82">
        <f>SUM(K23:L44)</f>
        <v>29795.384230000003</v>
      </c>
      <c r="L45" s="83"/>
    </row>
    <row r="46" spans="1:12" ht="15.75" thickBot="1">
      <c r="A46" s="17"/>
      <c r="B46" s="96" t="s">
        <v>132</v>
      </c>
      <c r="C46" s="97"/>
      <c r="D46" s="97"/>
      <c r="E46" s="97"/>
      <c r="F46" s="97"/>
      <c r="G46" s="97"/>
      <c r="H46" s="97"/>
      <c r="I46" s="36"/>
      <c r="J46" s="37"/>
      <c r="K46" s="101">
        <f>K45*0.14</f>
        <v>4171.3537922000005</v>
      </c>
      <c r="L46" s="102"/>
    </row>
    <row r="47" spans="1:12" ht="16.5" thickBot="1">
      <c r="A47" s="16"/>
      <c r="B47" s="38" t="s">
        <v>86</v>
      </c>
      <c r="C47" s="38"/>
      <c r="D47" s="38"/>
      <c r="E47" s="38"/>
      <c r="F47" s="38"/>
      <c r="G47" s="38"/>
      <c r="H47" s="38"/>
      <c r="I47" s="16"/>
      <c r="J47" s="39"/>
      <c r="K47" s="90">
        <f>SUM(K45:L46)</f>
        <v>33966.738022200007</v>
      </c>
      <c r="L47" s="91"/>
    </row>
    <row r="48" spans="1:12" ht="16.5" thickBot="1">
      <c r="A48" s="40"/>
      <c r="B48" s="41" t="s">
        <v>90</v>
      </c>
      <c r="C48" s="38"/>
      <c r="D48" s="38"/>
      <c r="E48" s="38"/>
      <c r="F48" s="38"/>
      <c r="G48" s="38"/>
      <c r="H48" s="42"/>
      <c r="I48" s="16"/>
      <c r="J48" s="16"/>
      <c r="K48" s="90">
        <f>K22+K47</f>
        <v>26264.738022200007</v>
      </c>
      <c r="L48" s="91"/>
    </row>
    <row r="49" spans="1:12">
      <c r="A49" t="s">
        <v>21</v>
      </c>
    </row>
    <row r="50" spans="1:12">
      <c r="A50" t="s">
        <v>22</v>
      </c>
      <c r="D50" s="49">
        <f>I4</f>
        <v>2014</v>
      </c>
      <c r="E50" t="s">
        <v>23</v>
      </c>
      <c r="G50" s="19">
        <f>K48-G18</f>
        <v>-48010.041977799992</v>
      </c>
      <c r="H50" t="s">
        <v>24</v>
      </c>
    </row>
    <row r="51" spans="1:12" ht="15.75" thickBot="1">
      <c r="A51" t="s">
        <v>25</v>
      </c>
      <c r="B51" s="49">
        <f>I4</f>
        <v>2014</v>
      </c>
      <c r="C51" t="s">
        <v>27</v>
      </c>
    </row>
    <row r="52" spans="1:12">
      <c r="A52" s="45" t="s">
        <v>2</v>
      </c>
      <c r="B52" s="87" t="s">
        <v>36</v>
      </c>
      <c r="C52" s="88"/>
      <c r="D52" s="88"/>
      <c r="E52" s="88"/>
      <c r="F52" s="87" t="s">
        <v>37</v>
      </c>
      <c r="G52" s="88"/>
      <c r="H52" s="89"/>
      <c r="I52" s="87" t="s">
        <v>38</v>
      </c>
      <c r="J52" s="88"/>
      <c r="K52" s="88"/>
      <c r="L52" s="89"/>
    </row>
    <row r="53" spans="1:12" ht="15.75" thickBot="1">
      <c r="A53" s="47"/>
      <c r="B53" s="84"/>
      <c r="C53" s="85"/>
      <c r="D53" s="85"/>
      <c r="E53" s="85"/>
      <c r="F53" s="84"/>
      <c r="G53" s="85"/>
      <c r="H53" s="86"/>
      <c r="I53" s="84" t="s">
        <v>80</v>
      </c>
      <c r="J53" s="85"/>
      <c r="K53" s="85"/>
      <c r="L53" s="86"/>
    </row>
    <row r="54" spans="1:12">
      <c r="A54" s="65" t="s">
        <v>30</v>
      </c>
      <c r="B54" s="122" t="s">
        <v>39</v>
      </c>
      <c r="C54" s="122"/>
      <c r="D54" s="122"/>
      <c r="E54" s="123"/>
      <c r="F54" s="124" t="s">
        <v>116</v>
      </c>
      <c r="G54" s="125"/>
      <c r="H54" s="126"/>
      <c r="I54" s="124" t="s">
        <v>117</v>
      </c>
      <c r="J54" s="125"/>
      <c r="K54" s="125"/>
      <c r="L54" s="126"/>
    </row>
    <row r="55" spans="1:12">
      <c r="A55" s="54" t="s">
        <v>31</v>
      </c>
      <c r="B55" s="107" t="s">
        <v>40</v>
      </c>
      <c r="C55" s="107"/>
      <c r="D55" s="107"/>
      <c r="E55" s="108"/>
      <c r="F55" s="114" t="s">
        <v>118</v>
      </c>
      <c r="G55" s="115"/>
      <c r="H55" s="116"/>
      <c r="I55" s="114" t="s">
        <v>45</v>
      </c>
      <c r="J55" s="115"/>
      <c r="K55" s="115"/>
      <c r="L55" s="116"/>
    </row>
    <row r="56" spans="1:12">
      <c r="A56" s="54" t="s">
        <v>32</v>
      </c>
      <c r="B56" s="107" t="s">
        <v>41</v>
      </c>
      <c r="C56" s="107"/>
      <c r="D56" s="107"/>
      <c r="E56" s="108"/>
      <c r="F56" s="114" t="s">
        <v>119</v>
      </c>
      <c r="G56" s="115"/>
      <c r="H56" s="116"/>
      <c r="I56" s="114" t="s">
        <v>120</v>
      </c>
      <c r="J56" s="115"/>
      <c r="K56" s="115"/>
      <c r="L56" s="116"/>
    </row>
    <row r="57" spans="1:12">
      <c r="A57" s="54" t="s">
        <v>33</v>
      </c>
      <c r="B57" s="107" t="s">
        <v>42</v>
      </c>
      <c r="C57" s="107"/>
      <c r="D57" s="107"/>
      <c r="E57" s="108"/>
      <c r="F57" s="114" t="s">
        <v>121</v>
      </c>
      <c r="G57" s="115"/>
      <c r="H57" s="116"/>
      <c r="I57" s="114" t="s">
        <v>122</v>
      </c>
      <c r="J57" s="115"/>
      <c r="K57" s="115"/>
      <c r="L57" s="116"/>
    </row>
    <row r="58" spans="1:12">
      <c r="A58" s="54" t="s">
        <v>34</v>
      </c>
      <c r="B58" s="107" t="s">
        <v>43</v>
      </c>
      <c r="C58" s="107"/>
      <c r="D58" s="107"/>
      <c r="E58" s="108"/>
      <c r="F58" s="114" t="s">
        <v>123</v>
      </c>
      <c r="G58" s="115"/>
      <c r="H58" s="116"/>
      <c r="I58" s="114" t="s">
        <v>124</v>
      </c>
      <c r="J58" s="115"/>
      <c r="K58" s="115"/>
      <c r="L58" s="116"/>
    </row>
    <row r="59" spans="1:12" ht="15.75" thickBot="1">
      <c r="A59" s="66" t="s">
        <v>35</v>
      </c>
      <c r="B59" s="117" t="s">
        <v>44</v>
      </c>
      <c r="C59" s="117"/>
      <c r="D59" s="117"/>
      <c r="E59" s="118"/>
      <c r="F59" s="119" t="s">
        <v>125</v>
      </c>
      <c r="G59" s="120"/>
      <c r="H59" s="121"/>
      <c r="I59" s="119" t="s">
        <v>126</v>
      </c>
      <c r="J59" s="120"/>
      <c r="K59" s="120"/>
      <c r="L59" s="121"/>
    </row>
    <row r="61" spans="1:12">
      <c r="A61" s="23" t="s">
        <v>48</v>
      </c>
      <c r="B61" s="49">
        <f>I4+1</f>
        <v>2015</v>
      </c>
      <c r="C61" t="s">
        <v>49</v>
      </c>
    </row>
    <row r="62" spans="1:12">
      <c r="A62" s="64" t="s">
        <v>128</v>
      </c>
    </row>
    <row r="63" spans="1:12">
      <c r="A63" s="22" t="s">
        <v>46</v>
      </c>
      <c r="F63" s="7">
        <f>H78</f>
        <v>0.69633691572011436</v>
      </c>
      <c r="G63" t="s">
        <v>47</v>
      </c>
    </row>
    <row r="64" spans="1:12">
      <c r="A64" s="48" t="s">
        <v>73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29"/>
    </row>
    <row r="65" spans="1:12">
      <c r="A65" s="94" t="s">
        <v>74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</row>
    <row r="66" spans="1:12">
      <c r="A66" s="94" t="s">
        <v>75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</row>
    <row r="67" spans="1:12">
      <c r="A67" s="48"/>
      <c r="B67" s="28"/>
      <c r="C67" s="28"/>
      <c r="D67" s="28"/>
      <c r="E67" s="28"/>
      <c r="F67" s="28"/>
      <c r="G67" s="28"/>
      <c r="H67" s="28"/>
      <c r="I67" s="28"/>
      <c r="J67" s="28"/>
      <c r="K67" s="28"/>
    </row>
    <row r="68" spans="1:12">
      <c r="A68" s="22" t="s">
        <v>50</v>
      </c>
      <c r="B68" s="49">
        <f>I4+1</f>
        <v>2015</v>
      </c>
      <c r="C68" t="s">
        <v>51</v>
      </c>
    </row>
    <row r="69" spans="1:12">
      <c r="A69" s="22" t="s">
        <v>52</v>
      </c>
    </row>
    <row r="70" spans="1:12">
      <c r="A70" s="22" t="s">
        <v>53</v>
      </c>
      <c r="J70" s="30">
        <v>15000</v>
      </c>
      <c r="K70" t="s">
        <v>10</v>
      </c>
    </row>
    <row r="71" spans="1:12">
      <c r="A71" s="94" t="s">
        <v>72</v>
      </c>
      <c r="B71" s="94"/>
      <c r="C71" s="94"/>
      <c r="D71" s="94"/>
      <c r="E71" s="94"/>
      <c r="J71" s="30">
        <v>10000</v>
      </c>
      <c r="K71" t="s">
        <v>10</v>
      </c>
    </row>
    <row r="72" spans="1:12">
      <c r="A72" s="22" t="s">
        <v>54</v>
      </c>
      <c r="J72" s="30">
        <v>1500</v>
      </c>
      <c r="K72" t="s">
        <v>10</v>
      </c>
    </row>
    <row r="73" spans="1:12">
      <c r="A73" s="22" t="s">
        <v>71</v>
      </c>
      <c r="J73" s="30">
        <v>15000</v>
      </c>
      <c r="K73" t="s">
        <v>10</v>
      </c>
    </row>
    <row r="74" spans="1:12">
      <c r="A74" s="22" t="s">
        <v>55</v>
      </c>
      <c r="J74" s="30">
        <v>8000</v>
      </c>
      <c r="K74" t="s">
        <v>10</v>
      </c>
    </row>
    <row r="75" spans="1:12">
      <c r="A75" s="22" t="s">
        <v>56</v>
      </c>
      <c r="J75" s="30">
        <v>8000</v>
      </c>
      <c r="K75" t="s">
        <v>10</v>
      </c>
    </row>
    <row r="76" spans="1:12">
      <c r="A76" s="24" t="s">
        <v>57</v>
      </c>
      <c r="J76" s="31">
        <f>SUM(J70:J75)</f>
        <v>57500</v>
      </c>
      <c r="K76" s="25" t="s">
        <v>58</v>
      </c>
    </row>
    <row r="77" spans="1:12">
      <c r="A77" s="22" t="s">
        <v>59</v>
      </c>
      <c r="H77" s="49">
        <f>I4</f>
        <v>2014</v>
      </c>
      <c r="I77" t="s">
        <v>67</v>
      </c>
      <c r="K77" s="6">
        <f>G50</f>
        <v>-48010.041977799992</v>
      </c>
    </row>
    <row r="78" spans="1:12">
      <c r="A78" s="22" t="s">
        <v>60</v>
      </c>
      <c r="C78" s="19">
        <f>J76+K77</f>
        <v>9489.9580222000077</v>
      </c>
      <c r="D78" s="49" t="s">
        <v>61</v>
      </c>
      <c r="E78" s="26">
        <f>I4+1</f>
        <v>2015</v>
      </c>
      <c r="F78" t="s">
        <v>63</v>
      </c>
      <c r="H78" s="7">
        <f>C78/(E5*12)</f>
        <v>0.69633691572011436</v>
      </c>
      <c r="I78" t="s">
        <v>64</v>
      </c>
    </row>
    <row r="80" spans="1:12">
      <c r="B80" t="s">
        <v>65</v>
      </c>
    </row>
    <row r="81" spans="1:11">
      <c r="B81" t="s">
        <v>37</v>
      </c>
      <c r="I81" t="s">
        <v>66</v>
      </c>
    </row>
    <row r="83" spans="1:1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</sheetData>
  <mergeCells count="88">
    <mergeCell ref="J1:K1"/>
    <mergeCell ref="B21:H21"/>
    <mergeCell ref="K21:L21"/>
    <mergeCell ref="B22:H22"/>
    <mergeCell ref="K22:L22"/>
    <mergeCell ref="B32:H32"/>
    <mergeCell ref="K32:L32"/>
    <mergeCell ref="B29:H29"/>
    <mergeCell ref="K29:L29"/>
    <mergeCell ref="B30:H30"/>
    <mergeCell ref="K30:L30"/>
    <mergeCell ref="B31:H31"/>
    <mergeCell ref="K31:L31"/>
    <mergeCell ref="K25:L25"/>
    <mergeCell ref="A2:L2"/>
    <mergeCell ref="A3:L3"/>
    <mergeCell ref="A6:B6"/>
    <mergeCell ref="A19:B19"/>
    <mergeCell ref="B20:H20"/>
    <mergeCell ref="K20:L20"/>
    <mergeCell ref="E4:H4"/>
    <mergeCell ref="K48:L48"/>
    <mergeCell ref="B23:H23"/>
    <mergeCell ref="K23:L23"/>
    <mergeCell ref="B24:H24"/>
    <mergeCell ref="K24:L24"/>
    <mergeCell ref="B26:H26"/>
    <mergeCell ref="K26:L26"/>
    <mergeCell ref="B27:H27"/>
    <mergeCell ref="K27:L27"/>
    <mergeCell ref="B45:H45"/>
    <mergeCell ref="K45:L45"/>
    <mergeCell ref="B46:H46"/>
    <mergeCell ref="K46:L46"/>
    <mergeCell ref="K47:L47"/>
    <mergeCell ref="B28:H28"/>
    <mergeCell ref="K28:L28"/>
    <mergeCell ref="B52:E52"/>
    <mergeCell ref="F52:H52"/>
    <mergeCell ref="I52:L52"/>
    <mergeCell ref="B53:E53"/>
    <mergeCell ref="F53:H53"/>
    <mergeCell ref="I53:L53"/>
    <mergeCell ref="I56:L56"/>
    <mergeCell ref="B57:E57"/>
    <mergeCell ref="F57:H57"/>
    <mergeCell ref="I57:L57"/>
    <mergeCell ref="B54:E54"/>
    <mergeCell ref="F54:H54"/>
    <mergeCell ref="I54:L54"/>
    <mergeCell ref="B55:E55"/>
    <mergeCell ref="F55:H55"/>
    <mergeCell ref="I55:L55"/>
    <mergeCell ref="B56:E56"/>
    <mergeCell ref="F56:H56"/>
    <mergeCell ref="A83:K83"/>
    <mergeCell ref="A65:L65"/>
    <mergeCell ref="A66:L66"/>
    <mergeCell ref="A71:E71"/>
    <mergeCell ref="B58:E58"/>
    <mergeCell ref="F58:H58"/>
    <mergeCell ref="I58:L58"/>
    <mergeCell ref="B59:E59"/>
    <mergeCell ref="F59:H59"/>
    <mergeCell ref="I59:L59"/>
    <mergeCell ref="B33:H33"/>
    <mergeCell ref="K33:L33"/>
    <mergeCell ref="B35:H35"/>
    <mergeCell ref="K35:L35"/>
    <mergeCell ref="B40:H40"/>
    <mergeCell ref="K40:L40"/>
    <mergeCell ref="B34:H34"/>
    <mergeCell ref="K34:L34"/>
    <mergeCell ref="B36:H36"/>
    <mergeCell ref="K36:L36"/>
    <mergeCell ref="B37:H37"/>
    <mergeCell ref="K37:L37"/>
    <mergeCell ref="B38:H38"/>
    <mergeCell ref="K38:L38"/>
    <mergeCell ref="K44:L44"/>
    <mergeCell ref="B43:H43"/>
    <mergeCell ref="K43:L43"/>
    <mergeCell ref="B41:H41"/>
    <mergeCell ref="K41:L41"/>
    <mergeCell ref="B39:H39"/>
    <mergeCell ref="K39:L39"/>
    <mergeCell ref="B42:H42"/>
    <mergeCell ref="K42:L42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2015-03-27T09:49:50Z</dcterms:modified>
</cp:coreProperties>
</file>