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B51" i="2"/>
  <c r="K35" l="1"/>
  <c r="K33" l="1"/>
  <c r="K32" l="1"/>
  <c r="K31"/>
  <c r="K30"/>
  <c r="K28" l="1"/>
  <c r="K27" l="1"/>
  <c r="K25"/>
  <c r="K24" l="1"/>
  <c r="K23"/>
  <c r="K36" l="1"/>
  <c r="K37" s="1"/>
  <c r="K38" s="1"/>
  <c r="G40" s="1"/>
  <c r="E68" l="1"/>
  <c r="H67"/>
  <c r="J66"/>
  <c r="B58"/>
  <c r="B41"/>
  <c r="D40"/>
  <c r="G17"/>
  <c r="G16"/>
  <c r="G15"/>
  <c r="G14"/>
  <c r="G7"/>
  <c r="I7" s="1"/>
  <c r="B6"/>
  <c r="A20" l="1"/>
  <c r="J13"/>
  <c r="K67"/>
  <c r="C68" s="1"/>
  <c r="H68" s="1"/>
  <c r="F53" s="1"/>
</calcChain>
</file>

<file path=xl/sharedStrings.xml><?xml version="1.0" encoding="utf-8"?>
<sst xmlns="http://schemas.openxmlformats.org/spreadsheetml/2006/main" count="150" uniqueCount="122">
  <si>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</si>
  <si>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</si>
  <si>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</si>
  <si>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</si>
  <si>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</si>
  <si>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</si>
  <si>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</si>
  <si>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</si>
  <si>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</si>
  <si>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</si>
  <si>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</si>
  <si>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</si>
  <si>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</si>
  <si>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</si>
  <si>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</si>
  <si>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</si>
  <si>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</si>
  <si>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</si>
  <si>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</si>
  <si>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</si>
  <si>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</si>
  <si>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</si>
  <si>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</si>
  <si>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</si>
  <si>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</si>
  <si>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</si>
  <si>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</si>
  <si>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</si>
  <si>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</si>
  <si>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</si>
  <si>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</si>
  <si>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</si>
  <si>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</si>
  <si>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</si>
  <si>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</si>
  <si>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</si>
  <si>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</si>
  <si>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</si>
  <si>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</si>
  <si>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</si>
  <si>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</si>
  <si>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</si>
  <si>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</si>
  <si>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</si>
  <si>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</si>
  <si>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</si>
  <si>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</si>
  <si>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</si>
  <si>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</si>
  <si>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</si>
  <si>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</si>
  <si>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</si>
  <si>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</si>
  <si>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</si>
  <si>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</si>
  <si>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</si>
  <si>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</si>
  <si>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</si>
  <si>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</si>
  <si>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</si>
  <si>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</si>
  <si>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</si>
  <si>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</si>
  <si>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</si>
  <si>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</si>
  <si>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</si>
  <si>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</si>
  <si>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</si>
  <si>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</si>
  <si>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</si>
  <si>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</si>
  <si>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</si>
  <si>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</si>
  <si>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</si>
  <si>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</si>
  <si>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</si>
  <si>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</si>
  <si>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</si>
  <si>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</si>
  <si>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</si>
  <si>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</si>
  <si>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</si>
  <si>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</si>
  <si>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</si>
  <si>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>Всего:</t>
  </si>
  <si>
    <t>ИТОГО за 2014:</t>
  </si>
  <si>
    <t xml:space="preserve">  75    ( </t>
  </si>
  <si>
    <t>год</t>
  </si>
  <si>
    <t>Изготовление металлической двери в комнату уборщицы (50%)</t>
  </si>
  <si>
    <t>Монтаж охранной сигнализации (25%).</t>
  </si>
  <si>
    <t>раб.</t>
  </si>
  <si>
    <t>Монтаж номера дома на фасад здания</t>
  </si>
  <si>
    <t>Ремонт бытового помещения (2,25%)</t>
  </si>
  <si>
    <t>Замена трансформатора тока (по предписанию энергосбыта)(2,25%)</t>
  </si>
  <si>
    <t>Чистка КНС (канализационной насосной станции) (2,25%)</t>
  </si>
  <si>
    <t>Генеральная уборка в октябре.</t>
  </si>
  <si>
    <t>м ²</t>
  </si>
  <si>
    <t>Замена питающих кабелей на электродвигатели насосов КНС (2,26%).</t>
  </si>
  <si>
    <t>м</t>
  </si>
  <si>
    <t>Монтаж дополнительного уличного освещения над подъездом.</t>
  </si>
  <si>
    <t>Регистрация видеонаблюдения(2,25%).</t>
  </si>
  <si>
    <t>Установка новогодней елки (2,25%)</t>
  </si>
  <si>
    <t>Замена ламп в светильниках ЛПО 2*36 в подъезде.</t>
  </si>
  <si>
    <t>Тех. обслуживание охранной сигнализации ИТП( 25%).</t>
  </si>
  <si>
    <t>мес.</t>
  </si>
  <si>
    <t>Накладные расходы (14%)</t>
  </si>
  <si>
    <t>Предъявлен на рассмотрение жителей</t>
  </si>
  <si>
    <t xml:space="preserve">кв.7 -              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</si>
  <si>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</si>
  <si>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15 - </t>
    </r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</si>
  <si>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</si>
  <si>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</si>
  <si>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</si>
  <si>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</si>
  <si>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</si>
  <si>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</si>
  <si>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</si>
  <si>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</si>
  <si>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</si>
  <si>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</si>
  <si>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</si>
  <si>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- содержание общего имущества -  11,20    рубля с кв.метра общей площади в месяц;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</si>
</sst>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horizontal="center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topLeftCell="A25" zoomScale="80" zoomScaleNormal="80" workbookViewId="0">
      <selection activeCell="Q31" sqref="Q31"/>
    </sheetView>
  </sheetViews>
  <sheetFormatPr defaultRowHeight="15"/>
  <cols>
    <col min="1" max="1" width="6.85546875" customWidth="1"/>
    <col min="2" max="2" width="11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3.42578125" customWidth="1"/>
    <col min="11" max="11" width="11.7109375" customWidth="1"/>
    <col min="12" max="12" width="9.5703125" customWidth="1"/>
  </cols>
  <sheetData>
    <row r="1" spans="1:12" ht="30.75" customHeight="1">
      <c r="A1" s="61"/>
      <c r="B1" s="61"/>
      <c r="C1" s="61"/>
      <c r="D1" s="61"/>
      <c r="E1" s="61"/>
      <c r="F1" s="61"/>
      <c r="G1" s="61"/>
      <c r="H1" s="61"/>
      <c r="I1" s="61"/>
      <c r="J1" s="65" t="s">
        <v>106</v>
      </c>
      <c r="K1" s="65"/>
      <c r="L1" s="61"/>
    </row>
    <row r="2" spans="1:12" ht="18.7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8.7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8.75">
      <c r="A4" s="1"/>
      <c r="B4" s="2"/>
      <c r="C4" s="4" t="s">
        <v>2</v>
      </c>
      <c r="D4" s="50">
        <v>75</v>
      </c>
      <c r="E4" s="64" t="s">
        <v>79</v>
      </c>
      <c r="F4" s="64"/>
      <c r="G4" s="64"/>
      <c r="H4" s="64"/>
      <c r="I4" s="42">
        <v>2014</v>
      </c>
      <c r="J4" s="18" t="s">
        <v>87</v>
      </c>
    </row>
    <row r="5" spans="1:12" ht="18.75">
      <c r="A5" s="1"/>
      <c r="B5" s="2"/>
      <c r="C5" s="48"/>
      <c r="D5" s="48"/>
      <c r="E5" s="49"/>
      <c r="F5" s="48"/>
      <c r="G5" s="48"/>
      <c r="H5" s="48"/>
      <c r="I5" s="48"/>
      <c r="J5" s="48"/>
      <c r="K5" s="48"/>
    </row>
    <row r="6" spans="1:12" ht="15.75">
      <c r="A6" s="3" t="s">
        <v>82</v>
      </c>
      <c r="B6" s="34">
        <f>I4</f>
        <v>2014</v>
      </c>
      <c r="C6" t="s">
        <v>26</v>
      </c>
      <c r="D6" s="51" t="s">
        <v>86</v>
      </c>
      <c r="E6" s="27">
        <v>1130.3</v>
      </c>
      <c r="F6" t="s">
        <v>62</v>
      </c>
    </row>
    <row r="7" spans="1:12" ht="15.75">
      <c r="A7" s="83">
        <v>462375.88</v>
      </c>
      <c r="B7" s="83"/>
      <c r="C7" s="5" t="s">
        <v>3</v>
      </c>
      <c r="G7" s="8">
        <f>A7-J8</f>
        <v>327922.89</v>
      </c>
      <c r="H7" s="40" t="s">
        <v>83</v>
      </c>
      <c r="I7" s="7">
        <f>(G7/A7)*100</f>
        <v>70.921279457743353</v>
      </c>
      <c r="J7" t="s">
        <v>4</v>
      </c>
    </row>
    <row r="8" spans="1:12" ht="15.75">
      <c r="A8" t="s">
        <v>78</v>
      </c>
      <c r="J8" s="8">
        <v>134452.99</v>
      </c>
      <c r="K8" t="s">
        <v>5</v>
      </c>
    </row>
    <row r="9" spans="1:12">
      <c r="A9" t="s">
        <v>77</v>
      </c>
    </row>
    <row r="10" spans="1:12">
      <c r="A10" t="s">
        <v>69</v>
      </c>
      <c r="B10" s="20">
        <v>12647.55</v>
      </c>
      <c r="C10" t="s">
        <v>10</v>
      </c>
      <c r="E10" s="29" t="s">
        <v>108</v>
      </c>
      <c r="F10" s="20">
        <v>11067.06</v>
      </c>
      <c r="G10" t="s">
        <v>10</v>
      </c>
      <c r="I10" s="29" t="s">
        <v>71</v>
      </c>
      <c r="J10" s="20">
        <v>15932.16</v>
      </c>
      <c r="K10" t="s">
        <v>10</v>
      </c>
    </row>
    <row r="11" spans="1:12">
      <c r="A11" t="s">
        <v>107</v>
      </c>
      <c r="B11" s="20">
        <v>9207.2199999999993</v>
      </c>
      <c r="C11" t="s">
        <v>10</v>
      </c>
      <c r="E11" s="29" t="s">
        <v>109</v>
      </c>
      <c r="F11" s="20">
        <v>10938.53</v>
      </c>
      <c r="G11" t="s">
        <v>10</v>
      </c>
      <c r="I11" s="33" t="s">
        <v>70</v>
      </c>
      <c r="J11" s="20">
        <v>10300.44</v>
      </c>
      <c r="K11" t="s">
        <v>10</v>
      </c>
    </row>
    <row r="12" spans="1:12">
      <c r="B12" s="20"/>
      <c r="E12" s="33"/>
      <c r="F12" s="20"/>
      <c r="I12" s="33"/>
      <c r="J12" s="20"/>
    </row>
    <row r="13" spans="1:12" ht="15.75">
      <c r="A13" t="s">
        <v>28</v>
      </c>
      <c r="J13" s="20">
        <f>G14+G15+G16+G17</f>
        <v>134452.99</v>
      </c>
      <c r="K13" s="22" t="s">
        <v>29</v>
      </c>
    </row>
    <row r="14" spans="1:12">
      <c r="A14" s="9" t="s">
        <v>6</v>
      </c>
      <c r="B14" t="s">
        <v>7</v>
      </c>
      <c r="G14" s="6">
        <f>(J8*43.5/100)</f>
        <v>58487.050649999997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49209.794339999993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16806.623749999999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9949.5212599999995</v>
      </c>
      <c r="H17" t="s">
        <v>10</v>
      </c>
    </row>
    <row r="18" spans="1:12" ht="18.75" customHeight="1">
      <c r="G18" s="21"/>
    </row>
    <row r="19" spans="1:12">
      <c r="A19" s="10" t="s">
        <v>11</v>
      </c>
      <c r="G19" s="6">
        <v>42534.53</v>
      </c>
      <c r="H19" t="s">
        <v>12</v>
      </c>
    </row>
    <row r="20" spans="1:12" ht="15.75" thickBot="1">
      <c r="A20" s="84">
        <f>G19*I7/100</f>
        <v>30166.032887337682</v>
      </c>
      <c r="B20" s="84"/>
      <c r="C20" t="s">
        <v>68</v>
      </c>
    </row>
    <row r="21" spans="1:12">
      <c r="A21" s="11" t="s">
        <v>2</v>
      </c>
      <c r="B21" s="85" t="s">
        <v>20</v>
      </c>
      <c r="C21" s="86"/>
      <c r="D21" s="86"/>
      <c r="E21" s="86"/>
      <c r="F21" s="86"/>
      <c r="G21" s="86"/>
      <c r="H21" s="87"/>
      <c r="I21" s="11" t="s">
        <v>18</v>
      </c>
      <c r="J21" s="14" t="s">
        <v>17</v>
      </c>
      <c r="K21" s="85" t="s">
        <v>15</v>
      </c>
      <c r="L21" s="87"/>
    </row>
    <row r="22" spans="1:12" ht="15.75" thickBot="1">
      <c r="A22" s="12" t="s">
        <v>13</v>
      </c>
      <c r="B22" s="88"/>
      <c r="C22" s="89"/>
      <c r="D22" s="89"/>
      <c r="E22" s="89"/>
      <c r="F22" s="89"/>
      <c r="G22" s="89"/>
      <c r="H22" s="90"/>
      <c r="I22" s="12" t="s">
        <v>19</v>
      </c>
      <c r="J22" s="15"/>
      <c r="K22" s="91" t="s">
        <v>16</v>
      </c>
      <c r="L22" s="92"/>
    </row>
    <row r="23" spans="1:12">
      <c r="A23" s="39">
        <v>1</v>
      </c>
      <c r="B23" s="93" t="s">
        <v>88</v>
      </c>
      <c r="C23" s="93"/>
      <c r="D23" s="93"/>
      <c r="E23" s="93"/>
      <c r="F23" s="93"/>
      <c r="G23" s="93"/>
      <c r="H23" s="93"/>
      <c r="I23" s="17" t="s">
        <v>80</v>
      </c>
      <c r="J23" s="43">
        <v>1</v>
      </c>
      <c r="K23" s="94">
        <f>7500/2</f>
        <v>3750</v>
      </c>
      <c r="L23" s="95"/>
    </row>
    <row r="24" spans="1:12">
      <c r="A24" s="39">
        <v>2</v>
      </c>
      <c r="B24" s="70" t="s">
        <v>89</v>
      </c>
      <c r="C24" s="69"/>
      <c r="D24" s="69"/>
      <c r="E24" s="69"/>
      <c r="F24" s="69"/>
      <c r="G24" s="69"/>
      <c r="H24" s="69"/>
      <c r="I24" s="17" t="s">
        <v>80</v>
      </c>
      <c r="J24" s="52">
        <v>1</v>
      </c>
      <c r="K24" s="66">
        <f>19728*0.25</f>
        <v>4932</v>
      </c>
      <c r="L24" s="67"/>
    </row>
    <row r="25" spans="1:12">
      <c r="A25" s="39">
        <v>3</v>
      </c>
      <c r="B25" s="70" t="s">
        <v>92</v>
      </c>
      <c r="C25" s="69"/>
      <c r="D25" s="69"/>
      <c r="E25" s="69"/>
      <c r="F25" s="69"/>
      <c r="G25" s="69"/>
      <c r="H25" s="69"/>
      <c r="I25" s="17" t="s">
        <v>90</v>
      </c>
      <c r="J25" s="43">
        <v>1</v>
      </c>
      <c r="K25" s="66">
        <f>7154.4*0.0225</f>
        <v>160.97399999999999</v>
      </c>
      <c r="L25" s="67"/>
    </row>
    <row r="26" spans="1:12">
      <c r="A26" s="39">
        <v>4</v>
      </c>
      <c r="B26" s="73" t="s">
        <v>91</v>
      </c>
      <c r="C26" s="74"/>
      <c r="D26" s="74"/>
      <c r="E26" s="74"/>
      <c r="F26" s="74"/>
      <c r="G26" s="74"/>
      <c r="H26" s="74"/>
      <c r="I26" s="53" t="s">
        <v>80</v>
      </c>
      <c r="J26" s="53">
        <v>1</v>
      </c>
      <c r="K26" s="75">
        <v>260</v>
      </c>
      <c r="L26" s="76"/>
    </row>
    <row r="27" spans="1:12">
      <c r="A27" s="39">
        <v>5</v>
      </c>
      <c r="B27" s="70" t="s">
        <v>93</v>
      </c>
      <c r="C27" s="77"/>
      <c r="D27" s="77"/>
      <c r="E27" s="77"/>
      <c r="F27" s="77"/>
      <c r="G27" s="77"/>
      <c r="H27" s="78"/>
      <c r="I27" s="17" t="s">
        <v>80</v>
      </c>
      <c r="J27" s="43">
        <v>6</v>
      </c>
      <c r="K27" s="66">
        <f>(2400+3000)*0.0225</f>
        <v>121.5</v>
      </c>
      <c r="L27" s="67"/>
    </row>
    <row r="28" spans="1:12">
      <c r="A28" s="39">
        <v>6</v>
      </c>
      <c r="B28" s="70" t="s">
        <v>94</v>
      </c>
      <c r="C28" s="77"/>
      <c r="D28" s="77"/>
      <c r="E28" s="77"/>
      <c r="F28" s="77"/>
      <c r="G28" s="77"/>
      <c r="H28" s="78"/>
      <c r="I28" s="17"/>
      <c r="J28" s="43"/>
      <c r="K28" s="66">
        <f>2000*0.0225</f>
        <v>45</v>
      </c>
      <c r="L28" s="67"/>
    </row>
    <row r="29" spans="1:12">
      <c r="A29" s="39">
        <v>7</v>
      </c>
      <c r="B29" s="70" t="s">
        <v>95</v>
      </c>
      <c r="C29" s="77"/>
      <c r="D29" s="77"/>
      <c r="E29" s="77"/>
      <c r="F29" s="77"/>
      <c r="G29" s="77"/>
      <c r="H29" s="78"/>
      <c r="I29" s="17" t="s">
        <v>96</v>
      </c>
      <c r="J29" s="43">
        <v>252</v>
      </c>
      <c r="K29" s="66">
        <v>1000</v>
      </c>
      <c r="L29" s="67"/>
    </row>
    <row r="30" spans="1:12">
      <c r="A30" s="39">
        <v>8</v>
      </c>
      <c r="B30" s="70" t="s">
        <v>97</v>
      </c>
      <c r="C30" s="77"/>
      <c r="D30" s="77"/>
      <c r="E30" s="77"/>
      <c r="F30" s="77"/>
      <c r="G30" s="77"/>
      <c r="H30" s="78"/>
      <c r="I30" s="17" t="s">
        <v>98</v>
      </c>
      <c r="J30" s="43">
        <v>47</v>
      </c>
      <c r="K30" s="66">
        <f>(8628+4000)*0.0226</f>
        <v>285.39279999999997</v>
      </c>
      <c r="L30" s="67"/>
    </row>
    <row r="31" spans="1:12">
      <c r="A31" s="39">
        <v>9</v>
      </c>
      <c r="B31" s="70" t="s">
        <v>100</v>
      </c>
      <c r="C31" s="77"/>
      <c r="D31" s="77"/>
      <c r="E31" s="77"/>
      <c r="F31" s="77"/>
      <c r="G31" s="77"/>
      <c r="H31" s="78"/>
      <c r="I31" s="17" t="s">
        <v>80</v>
      </c>
      <c r="J31" s="43">
        <v>1</v>
      </c>
      <c r="K31" s="66">
        <f>17760.7*0.0226</f>
        <v>401.39182</v>
      </c>
      <c r="L31" s="67"/>
    </row>
    <row r="32" spans="1:12" ht="15.75" customHeight="1">
      <c r="A32" s="39">
        <v>10</v>
      </c>
      <c r="B32" s="70" t="s">
        <v>99</v>
      </c>
      <c r="C32" s="77"/>
      <c r="D32" s="77"/>
      <c r="E32" s="77"/>
      <c r="F32" s="77"/>
      <c r="G32" s="77"/>
      <c r="H32" s="78"/>
      <c r="I32" s="17" t="s">
        <v>80</v>
      </c>
      <c r="J32" s="43">
        <v>1</v>
      </c>
      <c r="K32" s="66">
        <f>3360+3000</f>
        <v>6360</v>
      </c>
      <c r="L32" s="67"/>
    </row>
    <row r="33" spans="1:12">
      <c r="A33" s="39">
        <v>11</v>
      </c>
      <c r="B33" s="116" t="s">
        <v>101</v>
      </c>
      <c r="C33" s="93"/>
      <c r="D33" s="93"/>
      <c r="E33" s="93"/>
      <c r="F33" s="93"/>
      <c r="G33" s="93"/>
      <c r="H33" s="117"/>
      <c r="I33" s="17" t="s">
        <v>80</v>
      </c>
      <c r="J33" s="43">
        <v>1</v>
      </c>
      <c r="K33" s="118">
        <f>19433*0.0226</f>
        <v>439.18579999999997</v>
      </c>
      <c r="L33" s="119"/>
    </row>
    <row r="34" spans="1:12" ht="16.5" customHeight="1">
      <c r="A34" s="39">
        <v>12</v>
      </c>
      <c r="B34" s="116" t="s">
        <v>102</v>
      </c>
      <c r="C34" s="93"/>
      <c r="D34" s="93"/>
      <c r="E34" s="93"/>
      <c r="F34" s="93"/>
      <c r="G34" s="93"/>
      <c r="H34" s="117"/>
      <c r="I34" s="17" t="s">
        <v>80</v>
      </c>
      <c r="J34" s="54">
        <v>8</v>
      </c>
      <c r="K34" s="118">
        <v>356</v>
      </c>
      <c r="L34" s="119"/>
    </row>
    <row r="35" spans="1:12" ht="17.25" customHeight="1">
      <c r="A35" s="39"/>
      <c r="B35" s="58" t="s">
        <v>103</v>
      </c>
      <c r="C35" s="55"/>
      <c r="D35" s="55"/>
      <c r="E35" s="55"/>
      <c r="F35" s="55"/>
      <c r="G35" s="55"/>
      <c r="H35" s="59"/>
      <c r="I35" s="38" t="s">
        <v>104</v>
      </c>
      <c r="J35" s="60">
        <v>7</v>
      </c>
      <c r="K35" s="71">
        <f>1800*7*0.25</f>
        <v>3150</v>
      </c>
      <c r="L35" s="72"/>
    </row>
    <row r="36" spans="1:12">
      <c r="A36" s="17"/>
      <c r="B36" s="93" t="s">
        <v>84</v>
      </c>
      <c r="C36" s="93"/>
      <c r="D36" s="93"/>
      <c r="E36" s="93"/>
      <c r="F36" s="93"/>
      <c r="G36" s="93"/>
      <c r="H36" s="93"/>
      <c r="I36" s="44"/>
      <c r="J36" s="41"/>
      <c r="K36" s="66">
        <f>SUM(K23:L34)</f>
        <v>18111.44442</v>
      </c>
      <c r="L36" s="67"/>
    </row>
    <row r="37" spans="1:12" ht="15.75" thickBot="1">
      <c r="A37" s="17"/>
      <c r="B37" s="68" t="s">
        <v>105</v>
      </c>
      <c r="C37" s="69"/>
      <c r="D37" s="69"/>
      <c r="E37" s="69"/>
      <c r="F37" s="69"/>
      <c r="G37" s="69"/>
      <c r="H37" s="69"/>
      <c r="I37" s="44"/>
      <c r="J37" s="45"/>
      <c r="K37" s="71">
        <f>K36*0.14</f>
        <v>2535.6022188000002</v>
      </c>
      <c r="L37" s="72"/>
    </row>
    <row r="38" spans="1:12" ht="16.5" thickBot="1">
      <c r="A38" s="16"/>
      <c r="B38" s="46" t="s">
        <v>85</v>
      </c>
      <c r="C38" s="46"/>
      <c r="D38" s="46"/>
      <c r="E38" s="46"/>
      <c r="F38" s="46"/>
      <c r="G38" s="46"/>
      <c r="H38" s="46"/>
      <c r="I38" s="16"/>
      <c r="J38" s="47"/>
      <c r="K38" s="96">
        <f>SUM(K36:L37)</f>
        <v>20647.046638799999</v>
      </c>
      <c r="L38" s="97"/>
    </row>
    <row r="39" spans="1:12">
      <c r="A39" t="s">
        <v>21</v>
      </c>
    </row>
    <row r="40" spans="1:12">
      <c r="A40" t="s">
        <v>22</v>
      </c>
      <c r="D40" s="34">
        <f>I4</f>
        <v>2014</v>
      </c>
      <c r="E40" t="s">
        <v>23</v>
      </c>
      <c r="G40" s="19">
        <f>K38-G19</f>
        <v>-21887.4833612</v>
      </c>
      <c r="H40" t="s">
        <v>24</v>
      </c>
    </row>
    <row r="41" spans="1:12" ht="15.75" thickBot="1">
      <c r="A41" t="s">
        <v>25</v>
      </c>
      <c r="B41" s="34">
        <f>I4</f>
        <v>2014</v>
      </c>
      <c r="C41" t="s">
        <v>27</v>
      </c>
    </row>
    <row r="42" spans="1:12">
      <c r="A42" s="31" t="s">
        <v>2</v>
      </c>
      <c r="B42" s="101" t="s">
        <v>36</v>
      </c>
      <c r="C42" s="102"/>
      <c r="D42" s="102"/>
      <c r="E42" s="102"/>
      <c r="F42" s="101" t="s">
        <v>37</v>
      </c>
      <c r="G42" s="102"/>
      <c r="H42" s="103"/>
      <c r="I42" s="101" t="s">
        <v>38</v>
      </c>
      <c r="J42" s="102"/>
      <c r="K42" s="102"/>
      <c r="L42" s="103"/>
    </row>
    <row r="43" spans="1:12" ht="15.75" thickBot="1">
      <c r="A43" s="32"/>
      <c r="B43" s="98"/>
      <c r="C43" s="99"/>
      <c r="D43" s="99"/>
      <c r="E43" s="99"/>
      <c r="F43" s="98"/>
      <c r="G43" s="99"/>
      <c r="H43" s="100"/>
      <c r="I43" s="98" t="s">
        <v>81</v>
      </c>
      <c r="J43" s="99"/>
      <c r="K43" s="99"/>
      <c r="L43" s="100"/>
    </row>
    <row r="44" spans="1:12">
      <c r="A44" s="62" t="s">
        <v>30</v>
      </c>
      <c r="B44" s="104" t="s">
        <v>39</v>
      </c>
      <c r="C44" s="104"/>
      <c r="D44" s="104"/>
      <c r="E44" s="105"/>
      <c r="F44" s="106" t="s">
        <v>110</v>
      </c>
      <c r="G44" s="107"/>
      <c r="H44" s="108"/>
      <c r="I44" s="106" t="s">
        <v>111</v>
      </c>
      <c r="J44" s="107"/>
      <c r="K44" s="107"/>
      <c r="L44" s="108"/>
    </row>
    <row r="45" spans="1:12">
      <c r="A45" s="53" t="s">
        <v>31</v>
      </c>
      <c r="B45" s="74" t="s">
        <v>40</v>
      </c>
      <c r="C45" s="74"/>
      <c r="D45" s="74"/>
      <c r="E45" s="79"/>
      <c r="F45" s="80" t="s">
        <v>112</v>
      </c>
      <c r="G45" s="81"/>
      <c r="H45" s="82"/>
      <c r="I45" s="80" t="s">
        <v>45</v>
      </c>
      <c r="J45" s="81"/>
      <c r="K45" s="81"/>
      <c r="L45" s="82"/>
    </row>
    <row r="46" spans="1:12">
      <c r="A46" s="53" t="s">
        <v>32</v>
      </c>
      <c r="B46" s="74" t="s">
        <v>41</v>
      </c>
      <c r="C46" s="74"/>
      <c r="D46" s="74"/>
      <c r="E46" s="79"/>
      <c r="F46" s="80" t="s">
        <v>113</v>
      </c>
      <c r="G46" s="81"/>
      <c r="H46" s="82"/>
      <c r="I46" s="80" t="s">
        <v>114</v>
      </c>
      <c r="J46" s="81"/>
      <c r="K46" s="81"/>
      <c r="L46" s="82"/>
    </row>
    <row r="47" spans="1:12">
      <c r="A47" s="53" t="s">
        <v>33</v>
      </c>
      <c r="B47" s="74" t="s">
        <v>42</v>
      </c>
      <c r="C47" s="74"/>
      <c r="D47" s="74"/>
      <c r="E47" s="79"/>
      <c r="F47" s="80" t="s">
        <v>115</v>
      </c>
      <c r="G47" s="81"/>
      <c r="H47" s="82"/>
      <c r="I47" s="80" t="s">
        <v>116</v>
      </c>
      <c r="J47" s="81"/>
      <c r="K47" s="81"/>
      <c r="L47" s="82"/>
    </row>
    <row r="48" spans="1:12">
      <c r="A48" s="53" t="s">
        <v>34</v>
      </c>
      <c r="B48" s="74" t="s">
        <v>43</v>
      </c>
      <c r="C48" s="74"/>
      <c r="D48" s="74"/>
      <c r="E48" s="79"/>
      <c r="F48" s="80" t="s">
        <v>117</v>
      </c>
      <c r="G48" s="81"/>
      <c r="H48" s="82"/>
      <c r="I48" s="80" t="s">
        <v>118</v>
      </c>
      <c r="J48" s="81"/>
      <c r="K48" s="81"/>
      <c r="L48" s="82"/>
    </row>
    <row r="49" spans="1:12" ht="15.75" thickBot="1">
      <c r="A49" s="63" t="s">
        <v>35</v>
      </c>
      <c r="B49" s="111" t="s">
        <v>44</v>
      </c>
      <c r="C49" s="111"/>
      <c r="D49" s="111"/>
      <c r="E49" s="112"/>
      <c r="F49" s="113" t="s">
        <v>119</v>
      </c>
      <c r="G49" s="114"/>
      <c r="H49" s="115"/>
      <c r="I49" s="113" t="s">
        <v>120</v>
      </c>
      <c r="J49" s="114"/>
      <c r="K49" s="114"/>
      <c r="L49" s="115"/>
    </row>
    <row r="51" spans="1:12">
      <c r="A51" s="24" t="s">
        <v>48</v>
      </c>
      <c r="B51" s="57">
        <f>I4+1</f>
        <v>2015</v>
      </c>
      <c r="C51" t="s">
        <v>49</v>
      </c>
    </row>
    <row r="52" spans="1:12">
      <c r="A52" s="56" t="s">
        <v>121</v>
      </c>
    </row>
    <row r="53" spans="1:12">
      <c r="A53" s="56" t="s">
        <v>46</v>
      </c>
      <c r="F53" s="7">
        <f>H68</f>
        <v>2.6255947269751396</v>
      </c>
      <c r="G53" t="s">
        <v>47</v>
      </c>
    </row>
    <row r="54" spans="1:12">
      <c r="A54" s="35" t="s">
        <v>74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3"/>
    </row>
    <row r="55" spans="1:12">
      <c r="A55" s="109" t="s">
        <v>75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</row>
    <row r="56" spans="1:12">
      <c r="A56" s="109" t="s">
        <v>76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</row>
    <row r="57" spans="1:12">
      <c r="A57" s="35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2">
      <c r="A58" s="23" t="s">
        <v>50</v>
      </c>
      <c r="B58" s="34">
        <f>I4+1</f>
        <v>2015</v>
      </c>
      <c r="C58" t="s">
        <v>51</v>
      </c>
    </row>
    <row r="59" spans="1:12">
      <c r="A59" s="23" t="s">
        <v>52</v>
      </c>
    </row>
    <row r="60" spans="1:12">
      <c r="A60" s="23" t="s">
        <v>53</v>
      </c>
      <c r="J60" s="36">
        <v>15000</v>
      </c>
      <c r="K60" t="s">
        <v>10</v>
      </c>
    </row>
    <row r="61" spans="1:12">
      <c r="A61" s="109" t="s">
        <v>73</v>
      </c>
      <c r="B61" s="109"/>
      <c r="C61" s="109"/>
      <c r="D61" s="109"/>
      <c r="E61" s="109"/>
      <c r="J61" s="36">
        <v>10000</v>
      </c>
      <c r="K61" t="s">
        <v>10</v>
      </c>
    </row>
    <row r="62" spans="1:12">
      <c r="A62" s="23" t="s">
        <v>54</v>
      </c>
      <c r="J62" s="36">
        <v>1500</v>
      </c>
      <c r="K62" t="s">
        <v>10</v>
      </c>
    </row>
    <row r="63" spans="1:12">
      <c r="A63" s="23" t="s">
        <v>72</v>
      </c>
      <c r="J63" s="36">
        <v>15000</v>
      </c>
      <c r="K63" t="s">
        <v>10</v>
      </c>
    </row>
    <row r="64" spans="1:12">
      <c r="A64" s="23" t="s">
        <v>55</v>
      </c>
      <c r="J64" s="36">
        <v>8000</v>
      </c>
      <c r="K64" t="s">
        <v>10</v>
      </c>
    </row>
    <row r="65" spans="1:11">
      <c r="A65" s="23" t="s">
        <v>56</v>
      </c>
      <c r="J65" s="36">
        <v>8000</v>
      </c>
      <c r="K65" t="s">
        <v>10</v>
      </c>
    </row>
    <row r="66" spans="1:11">
      <c r="A66" s="25" t="s">
        <v>57</v>
      </c>
      <c r="J66" s="37">
        <f>SUM(J60:J65)</f>
        <v>57500</v>
      </c>
      <c r="K66" s="26" t="s">
        <v>58</v>
      </c>
    </row>
    <row r="67" spans="1:11" ht="15.75" customHeight="1">
      <c r="A67" s="23" t="s">
        <v>59</v>
      </c>
      <c r="H67" s="34">
        <f>I4</f>
        <v>2014</v>
      </c>
      <c r="I67" t="s">
        <v>67</v>
      </c>
      <c r="K67" s="6">
        <f>G40</f>
        <v>-21887.4833612</v>
      </c>
    </row>
    <row r="68" spans="1:11" ht="18.75" customHeight="1">
      <c r="A68" s="23" t="s">
        <v>60</v>
      </c>
      <c r="C68" s="19">
        <f>J66+K67</f>
        <v>35612.5166388</v>
      </c>
      <c r="D68" s="34" t="s">
        <v>61</v>
      </c>
      <c r="E68" s="28">
        <f>I4+1</f>
        <v>2015</v>
      </c>
      <c r="F68" t="s">
        <v>63</v>
      </c>
      <c r="H68" s="7">
        <f>C68/(E6*12)</f>
        <v>2.6255947269751396</v>
      </c>
      <c r="I68" t="s">
        <v>64</v>
      </c>
    </row>
    <row r="70" spans="1:11">
      <c r="B70" t="s">
        <v>65</v>
      </c>
    </row>
    <row r="71" spans="1:11">
      <c r="B71" t="s">
        <v>37</v>
      </c>
      <c r="I71" t="s">
        <v>66</v>
      </c>
    </row>
    <row r="73" spans="1:1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</sheetData>
  <mergeCells count="68">
    <mergeCell ref="K35:L35"/>
    <mergeCell ref="B33:H33"/>
    <mergeCell ref="B34:H34"/>
    <mergeCell ref="K30:L30"/>
    <mergeCell ref="K31:L31"/>
    <mergeCell ref="K32:L32"/>
    <mergeCell ref="K33:L33"/>
    <mergeCell ref="K34:L34"/>
    <mergeCell ref="B48:E48"/>
    <mergeCell ref="F48:H48"/>
    <mergeCell ref="I48:L48"/>
    <mergeCell ref="A55:L55"/>
    <mergeCell ref="A56:L56"/>
    <mergeCell ref="A61:E61"/>
    <mergeCell ref="A73:K73"/>
    <mergeCell ref="B49:E49"/>
    <mergeCell ref="F49:H49"/>
    <mergeCell ref="I49:L49"/>
    <mergeCell ref="F46:H46"/>
    <mergeCell ref="I46:L46"/>
    <mergeCell ref="B47:E47"/>
    <mergeCell ref="F47:H47"/>
    <mergeCell ref="I47:L47"/>
    <mergeCell ref="B46:E46"/>
    <mergeCell ref="B22:H22"/>
    <mergeCell ref="K22:L22"/>
    <mergeCell ref="B24:H24"/>
    <mergeCell ref="K24:L24"/>
    <mergeCell ref="B23:H23"/>
    <mergeCell ref="K23:L23"/>
    <mergeCell ref="A2:L2"/>
    <mergeCell ref="A3:L3"/>
    <mergeCell ref="A7:B7"/>
    <mergeCell ref="A20:B20"/>
    <mergeCell ref="B21:H21"/>
    <mergeCell ref="K21:L21"/>
    <mergeCell ref="B31:H31"/>
    <mergeCell ref="B32:H32"/>
    <mergeCell ref="B45:E45"/>
    <mergeCell ref="F45:H45"/>
    <mergeCell ref="I45:L45"/>
    <mergeCell ref="B36:H36"/>
    <mergeCell ref="K38:L38"/>
    <mergeCell ref="B43:E43"/>
    <mergeCell ref="F43:H43"/>
    <mergeCell ref="I43:L43"/>
    <mergeCell ref="B42:E42"/>
    <mergeCell ref="F42:H42"/>
    <mergeCell ref="I42:L42"/>
    <mergeCell ref="B44:E44"/>
    <mergeCell ref="F44:H44"/>
    <mergeCell ref="I44:L44"/>
    <mergeCell ref="E4:H4"/>
    <mergeCell ref="J1:K1"/>
    <mergeCell ref="K36:L36"/>
    <mergeCell ref="B37:H37"/>
    <mergeCell ref="B25:H25"/>
    <mergeCell ref="K25:L25"/>
    <mergeCell ref="K37:L37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2015-03-27T09:50:37Z</dcterms:modified>
</cp:coreProperties>
</file>